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2" activeTab="7"/>
  </bookViews>
  <sheets>
    <sheet name="Lenlop" sheetId="1" r:id="rId1"/>
    <sheet name="Olai" sheetId="2" r:id="rId2"/>
    <sheet name="Thilai" sheetId="3" r:id="rId3"/>
    <sheet name="Bohocnam" sheetId="4" r:id="rId4"/>
    <sheet name="Bohoche" sheetId="7" r:id="rId5"/>
    <sheet name="Chuyentruong" sheetId="5" r:id="rId6"/>
    <sheet name="Khenthuong" sheetId="6" r:id="rId7"/>
    <sheet name="Thongke6A1_yyyy" sheetId="8" r:id="rId8"/>
  </sheets>
  <definedNames>
    <definedName name="_xlnm._FilterDatabase" localSheetId="6" hidden="1">Khenthuong!$Q$5:$Q$52</definedName>
    <definedName name="OLE_LINK1" localSheetId="0">Lenlop!#REF!</definedName>
    <definedName name="_xlnm.Print_Titles" localSheetId="6">Khenthuong!$5:$6</definedName>
    <definedName name="_xlnm.Print_Titles" localSheetId="0">Lenlop!$5:$6</definedName>
  </definedNames>
  <calcPr calcId="152511"/>
</workbook>
</file>

<file path=xl/calcChain.xml><?xml version="1.0" encoding="utf-8"?>
<calcChain xmlns="http://schemas.openxmlformats.org/spreadsheetml/2006/main">
  <c r="L7" i="8" l="1"/>
  <c r="A7" i="6" l="1"/>
  <c r="A9" i="6" l="1"/>
  <c r="R9" i="6"/>
  <c r="A10" i="6"/>
  <c r="R10" i="6"/>
  <c r="A11" i="6"/>
  <c r="R11" i="6"/>
  <c r="A12" i="6"/>
  <c r="R12" i="6"/>
  <c r="A13" i="6"/>
  <c r="R13" i="6"/>
  <c r="A14" i="6"/>
  <c r="R14" i="6"/>
  <c r="A15" i="6"/>
  <c r="R15" i="6"/>
  <c r="A16" i="6"/>
  <c r="R16" i="6"/>
  <c r="A17" i="6"/>
  <c r="R17" i="6"/>
  <c r="N7" i="8" l="1"/>
  <c r="P7" i="8"/>
  <c r="O7" i="8"/>
  <c r="M7" i="8"/>
  <c r="K7" i="8"/>
  <c r="J7" i="8"/>
  <c r="I7" i="8"/>
  <c r="H7" i="8"/>
  <c r="G7" i="8"/>
  <c r="F7" i="8"/>
  <c r="D7" i="8"/>
  <c r="F3" i="8"/>
  <c r="H2" i="8"/>
  <c r="E2" i="8"/>
  <c r="E55" i="6" l="1"/>
  <c r="E56" i="6"/>
  <c r="L55" i="6"/>
  <c r="L56" i="6"/>
  <c r="E15" i="5" l="1"/>
  <c r="E14" i="5"/>
  <c r="B18" i="7"/>
  <c r="B18" i="4"/>
  <c r="Z20" i="3" l="1"/>
  <c r="Z19" i="3"/>
  <c r="O19" i="3"/>
  <c r="F21" i="3"/>
  <c r="F20" i="3"/>
  <c r="F19" i="3"/>
  <c r="F18" i="3"/>
  <c r="I15" i="2" l="1"/>
  <c r="I14" i="2"/>
  <c r="F17" i="2"/>
  <c r="F16" i="2"/>
  <c r="F14" i="2"/>
  <c r="F15" i="2"/>
  <c r="B13" i="2"/>
  <c r="M55" i="1" l="1"/>
  <c r="M56" i="1"/>
  <c r="M54" i="1"/>
  <c r="G54" i="1"/>
  <c r="G55" i="1"/>
  <c r="G56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7" i="1"/>
  <c r="I27" i="4" l="1"/>
  <c r="H3" i="2" l="1"/>
  <c r="J3" i="2"/>
  <c r="I4" i="2"/>
  <c r="A7" i="5" l="1"/>
  <c r="A7" i="7"/>
  <c r="A8" i="6" l="1"/>
  <c r="A8" i="5"/>
  <c r="A8" i="7"/>
  <c r="A9" i="7"/>
  <c r="A7" i="4"/>
  <c r="A7" i="3"/>
  <c r="A7" i="2"/>
  <c r="A8" i="2" s="1"/>
  <c r="A9" i="2" s="1"/>
  <c r="A9" i="5" l="1"/>
  <c r="A10" i="5" s="1"/>
  <c r="A10" i="7"/>
  <c r="A8" i="4"/>
  <c r="A8" i="3"/>
  <c r="A10" i="2"/>
  <c r="R7" i="6"/>
  <c r="A18" i="6" l="1"/>
  <c r="A11" i="5"/>
  <c r="A11" i="7"/>
  <c r="A12" i="7"/>
  <c r="A13" i="7"/>
  <c r="A14" i="7" s="1"/>
  <c r="A9" i="4"/>
  <c r="A9" i="3"/>
  <c r="A11" i="2"/>
  <c r="I27" i="7"/>
  <c r="I26" i="7"/>
  <c r="I25" i="7"/>
  <c r="I24" i="7"/>
  <c r="I23" i="7"/>
  <c r="I22" i="7"/>
  <c r="I21" i="7"/>
  <c r="I20" i="7"/>
  <c r="I19" i="7"/>
  <c r="Q17" i="7"/>
  <c r="Q16" i="7"/>
  <c r="Q15" i="7"/>
  <c r="Q14" i="7"/>
  <c r="Q13" i="7"/>
  <c r="Q12" i="7"/>
  <c r="Q11" i="7"/>
  <c r="Q10" i="7"/>
  <c r="Q9" i="7"/>
  <c r="Q8" i="7"/>
  <c r="Q7" i="7"/>
  <c r="I4" i="7"/>
  <c r="J34" i="7" s="1"/>
  <c r="J3" i="7"/>
  <c r="H3" i="7"/>
  <c r="A19" i="6" l="1"/>
  <c r="A15" i="7"/>
  <c r="A10" i="4"/>
  <c r="A11" i="4" s="1"/>
  <c r="A12" i="4" s="1"/>
  <c r="A10" i="3"/>
  <c r="AO8" i="3"/>
  <c r="AO9" i="3"/>
  <c r="AO10" i="3"/>
  <c r="AO11" i="3"/>
  <c r="AO12" i="3"/>
  <c r="AO13" i="3"/>
  <c r="AO14" i="3"/>
  <c r="AO15" i="3"/>
  <c r="AO16" i="3"/>
  <c r="AO7" i="3"/>
  <c r="A20" i="6" l="1"/>
  <c r="A21" i="6" s="1"/>
  <c r="A22" i="6"/>
  <c r="A16" i="7"/>
  <c r="A13" i="4"/>
  <c r="A14" i="4"/>
  <c r="A11" i="3"/>
  <c r="A12" i="3" s="1"/>
  <c r="A13" i="3" s="1"/>
  <c r="T16" i="6"/>
  <c r="T8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S8" i="5"/>
  <c r="S9" i="5"/>
  <c r="S10" i="5"/>
  <c r="S11" i="5"/>
  <c r="Q8" i="4"/>
  <c r="Q9" i="4"/>
  <c r="Q10" i="4"/>
  <c r="Q11" i="4"/>
  <c r="Q12" i="4"/>
  <c r="Q13" i="4"/>
  <c r="Q14" i="4"/>
  <c r="Q15" i="4"/>
  <c r="Q16" i="4"/>
  <c r="Q17" i="4"/>
  <c r="Q8" i="2"/>
  <c r="Q9" i="2"/>
  <c r="Q10" i="2"/>
  <c r="Q11" i="2"/>
  <c r="A23" i="6" l="1"/>
  <c r="A15" i="4"/>
  <c r="A16" i="4" s="1"/>
  <c r="A14" i="3"/>
  <c r="A15" i="3"/>
  <c r="A16" i="3" s="1"/>
  <c r="D18" i="3" s="1"/>
  <c r="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7" i="1"/>
  <c r="A24" i="6" l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8" i="1"/>
  <c r="A9" i="1" s="1"/>
  <c r="A10" i="1" s="1"/>
  <c r="Q7" i="2"/>
  <c r="Q7" i="4"/>
  <c r="S7" i="5"/>
  <c r="T7" i="6"/>
  <c r="A11" i="1" l="1"/>
  <c r="A12" i="1" s="1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8" i="6"/>
  <c r="A13" i="1" l="1"/>
  <c r="A14" i="1" s="1"/>
  <c r="X20" i="3"/>
  <c r="X19" i="3"/>
  <c r="D19" i="3"/>
  <c r="T22" i="3"/>
  <c r="J62" i="1"/>
  <c r="A15" i="1" l="1"/>
  <c r="A16" i="1" l="1"/>
  <c r="A17" i="1"/>
  <c r="G59" i="6"/>
  <c r="G58" i="6"/>
  <c r="A18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E59" i="6"/>
  <c r="E58" i="6"/>
  <c r="Q4" i="3"/>
  <c r="U28" i="3" s="1"/>
  <c r="S3" i="3"/>
  <c r="N3" i="3"/>
  <c r="M19" i="3"/>
  <c r="D21" i="3"/>
  <c r="D20" i="3"/>
  <c r="A51" i="1" l="1"/>
  <c r="I26" i="4"/>
  <c r="I25" i="4"/>
  <c r="I24" i="4"/>
  <c r="I23" i="4"/>
  <c r="I22" i="4"/>
  <c r="I21" i="4"/>
  <c r="I20" i="4"/>
  <c r="I19" i="4"/>
  <c r="I16" i="5"/>
  <c r="I60" i="6" s="1"/>
  <c r="A12" i="5"/>
  <c r="B13" i="5" s="1"/>
  <c r="I4" i="5"/>
  <c r="J22" i="5" s="1"/>
  <c r="J3" i="5"/>
  <c r="J3" i="6" s="1"/>
  <c r="H3" i="5"/>
  <c r="H3" i="6" s="1"/>
  <c r="I4" i="4"/>
  <c r="J33" i="4" s="1"/>
  <c r="J3" i="4"/>
  <c r="H3" i="4"/>
  <c r="D53" i="1" l="1"/>
  <c r="E7" i="8"/>
  <c r="C7" i="8" s="1"/>
  <c r="Q7" i="8" s="1"/>
  <c r="I4" i="6"/>
  <c r="J66" i="6" s="1"/>
  <c r="I18" i="2"/>
  <c r="J25" i="2"/>
  <c r="B54" i="6"/>
</calcChain>
</file>

<file path=xl/sharedStrings.xml><?xml version="1.0" encoding="utf-8"?>
<sst xmlns="http://schemas.openxmlformats.org/spreadsheetml/2006/main" count="313" uniqueCount="124">
  <si>
    <t>DANH SÁCH HỌC SINH ĐƯỢC LÊN LỚP THẲNG</t>
  </si>
  <si>
    <t>TT</t>
  </si>
  <si>
    <t>SDB</t>
  </si>
  <si>
    <t>SPC</t>
  </si>
  <si>
    <t>Địa chỉ</t>
  </si>
  <si>
    <t>GHI CHÚ</t>
  </si>
  <si>
    <t>S.nhà</t>
  </si>
  <si>
    <t>Tổ</t>
  </si>
  <si>
    <t xml:space="preserve">Năm học : </t>
  </si>
  <si>
    <t>Xếp loại cuối năm</t>
  </si>
  <si>
    <t>Học lực</t>
  </si>
  <si>
    <t>Hạnh Kiểm</t>
  </si>
  <si>
    <t>Ấp</t>
  </si>
  <si>
    <t>nữ</t>
  </si>
  <si>
    <t>Khá</t>
  </si>
  <si>
    <t>Tổng kết danh sách có</t>
  </si>
  <si>
    <t>/</t>
  </si>
  <si>
    <t>TB</t>
  </si>
  <si>
    <t>Hạnh kiểm</t>
  </si>
  <si>
    <t>Tốt</t>
  </si>
  <si>
    <t>Giáo viên chủ nhiệm</t>
  </si>
  <si>
    <t xml:space="preserve">Giáo viên chủ nhiệm : </t>
  </si>
  <si>
    <t>LỚP :</t>
  </si>
  <si>
    <t>DANH SÁCH HỌC SINH Ở LẠI HẲN</t>
  </si>
  <si>
    <t>Yếu</t>
  </si>
  <si>
    <t>Điểm TBCN</t>
  </si>
  <si>
    <t>Thi lại môn (rèn luyện hạnh kiểm)</t>
  </si>
  <si>
    <t>Văn</t>
  </si>
  <si>
    <t>Sử</t>
  </si>
  <si>
    <t>Địa</t>
  </si>
  <si>
    <t>Toán</t>
  </si>
  <si>
    <t>Lý</t>
  </si>
  <si>
    <t>Hóa</t>
  </si>
  <si>
    <t>Sinh</t>
  </si>
  <si>
    <t>CN</t>
  </si>
  <si>
    <t>TD</t>
  </si>
  <si>
    <t>Nhạc</t>
  </si>
  <si>
    <t>Tin</t>
  </si>
  <si>
    <t>DANH SÁCH HỌC SINH THI LẠI (RÈN LUYỆN THÊM TRONG HÈ)</t>
  </si>
  <si>
    <t>MT</t>
  </si>
  <si>
    <t>(nữ) thi lại.</t>
  </si>
  <si>
    <t>DANH SÁCH HỌC SINH BỎ HỌC TRONG NĂM HỌC</t>
  </si>
  <si>
    <t>Bỏ học</t>
  </si>
  <si>
    <t>Ngày tháng nghỉ</t>
  </si>
  <si>
    <t>Nguyên nhân bỏ học</t>
  </si>
  <si>
    <t>Ngày tháng chuyển</t>
  </si>
  <si>
    <t>Nơi đi hoặc đến</t>
  </si>
  <si>
    <t>Gia đình cho nghỉ</t>
  </si>
  <si>
    <t>Nghèo</t>
  </si>
  <si>
    <t>Nghèo, lao động sớm</t>
  </si>
  <si>
    <t>Học yếu</t>
  </si>
  <si>
    <t>Chuyển trường khác</t>
  </si>
  <si>
    <t>Theo gia đình rời địa phương</t>
  </si>
  <si>
    <t>Học phổ cập, học nghề</t>
  </si>
  <si>
    <t>Khác (Bệnh, có chồng…)</t>
  </si>
  <si>
    <t>Nguyên  nhân (ghi bằng số)</t>
  </si>
  <si>
    <t>0-Chuyển đi</t>
  </si>
  <si>
    <t>1-Chuyển đến</t>
  </si>
  <si>
    <t>Chuyển trường</t>
  </si>
  <si>
    <t>DANH SÁCH HỌC SINH ĐƯỢC KHEN THƯỞNG</t>
  </si>
  <si>
    <t>Danh hiệu</t>
  </si>
  <si>
    <t>Xếp hạng</t>
  </si>
  <si>
    <t>Dân tộc</t>
  </si>
  <si>
    <t>Điểm TB môn sau thi lại</t>
  </si>
  <si>
    <t>Kết quả thi lại</t>
  </si>
  <si>
    <t>Lên lớp</t>
  </si>
  <si>
    <t>Ở lại</t>
  </si>
  <si>
    <t>Đi</t>
  </si>
  <si>
    <t>Đến</t>
  </si>
  <si>
    <t>Ngày tháng năm sinh</t>
  </si>
  <si>
    <t>Nữ</t>
  </si>
  <si>
    <t>Họ và tên</t>
  </si>
  <si>
    <t>Nơi sinh(xã,Tỉnh)</t>
  </si>
  <si>
    <t>Họ tên cha</t>
  </si>
  <si>
    <t>Họ tên mẹ</t>
  </si>
  <si>
    <t>Giỏi</t>
  </si>
  <si>
    <t>Tốt:</t>
  </si>
  <si>
    <t>Kết quả sau thi lại</t>
  </si>
  <si>
    <t>Điểm TB môn cuối năm</t>
  </si>
  <si>
    <t>Điểm TBCN sau thi lại</t>
  </si>
  <si>
    <t>HS tiên tiến</t>
  </si>
  <si>
    <t>HS giỏi</t>
  </si>
  <si>
    <t>Nơi sinh (xã,Tỉnh)</t>
  </si>
  <si>
    <t>Năm sinh</t>
  </si>
  <si>
    <t>DANH SÁCH HỌC SINH BỎ HỌC TRONG HÈ</t>
  </si>
  <si>
    <t>GHI CHÚ (chuyển trong hè)</t>
  </si>
  <si>
    <t>Xếp loại sau thi lại</t>
  </si>
  <si>
    <t>Ghi chú</t>
  </si>
  <si>
    <t>Số nhà</t>
  </si>
  <si>
    <t>Vĩnh Thạnh Trung, ngày 25 tháng 5 năm 2018</t>
  </si>
  <si>
    <t xml:space="preserve">CỘNG HÒA XÃ HỘI CHỦ NGHĨA VIỆT NAM
Độc lập –Tự do-Hạnh phúc   </t>
  </si>
  <si>
    <t>CỘNG HÒA XÃ HỘI CHỦ NGHĨA VIỆT NAM
Độc lập –Tự do-Hạnh phúc</t>
  </si>
  <si>
    <t>Ghi chú
(nếu nghỉ quá 45 buổi, khác...)</t>
  </si>
  <si>
    <t>Nguyên nhân</t>
  </si>
  <si>
    <t>20   - 20</t>
  </si>
  <si>
    <t>Giới tính (nữ)</t>
  </si>
  <si>
    <r>
      <t xml:space="preserve">PHÒNG GD&amp;ĐT HUYỆN CHÂU  PHÚ
</t>
    </r>
    <r>
      <rPr>
        <b/>
        <sz val="10"/>
        <color theme="1"/>
        <rFont val="Times New Roman"/>
        <family val="1"/>
      </rPr>
      <t>TRƯỜNG THCS VĨNH THẠNH TRUNG</t>
    </r>
  </si>
  <si>
    <r>
      <t xml:space="preserve">PHÒNG GD&amp;ĐT HUYỆN CHÂU PHÚ
</t>
    </r>
    <r>
      <rPr>
        <b/>
        <sz val="10"/>
        <color theme="1"/>
        <rFont val="Times New Roman"/>
        <family val="1"/>
      </rPr>
      <t>TRƯỜNG THCS VĨNH THẠNH TRUNG</t>
    </r>
  </si>
  <si>
    <t>Nơi sinh (xã, tỉnh)</t>
  </si>
  <si>
    <r>
      <t xml:space="preserve">PHÒNG GD&amp;ĐT HUYỆN CHÂU PPHÚ
</t>
    </r>
    <r>
      <rPr>
        <b/>
        <sz val="10"/>
        <color theme="1"/>
        <rFont val="Times New Roman"/>
        <family val="1"/>
      </rPr>
      <t>TRƯỜNG THCS VĨNH THẠNH TRUNG</t>
    </r>
  </si>
  <si>
    <t>6A</t>
  </si>
  <si>
    <t>tên</t>
  </si>
  <si>
    <t>năm sinh</t>
  </si>
  <si>
    <t>Hạnh kiểm:</t>
  </si>
  <si>
    <t>Học lực:</t>
  </si>
  <si>
    <t>Nguyễn Thị Chủ Nhiệm Gõ tên vào tại sheet lenlop</t>
  </si>
  <si>
    <t>NN</t>
  </si>
  <si>
    <t>GD</t>
  </si>
  <si>
    <t>GHI CHÚ
(Bỏ thi)</t>
  </si>
  <si>
    <t>DANH SÁCH HỌC SINH CHUYỂN ĐI VÀ CHUYỂN ĐẾN TRONG NĂM HỌC
từ 01/9/20 đến 31/8/20</t>
  </si>
  <si>
    <t>Hạnh kiểm: Tốt</t>
  </si>
  <si>
    <t>Học lực: Giỏi</t>
  </si>
  <si>
    <t>THỐNG KÊ CUỐI NĂM</t>
  </si>
  <si>
    <t>Sĩ số đầu năm</t>
  </si>
  <si>
    <t>Sĩ số cuối năm</t>
  </si>
  <si>
    <t>TS</t>
  </si>
  <si>
    <t>T.Số</t>
  </si>
  <si>
    <t>Thi lại</t>
  </si>
  <si>
    <t>Chuyển đến</t>
  </si>
  <si>
    <t>Chuyển đi</t>
  </si>
  <si>
    <t>Học sinh chuyển trường</t>
  </si>
  <si>
    <t>Lớp</t>
  </si>
  <si>
    <t>GVCN</t>
  </si>
  <si>
    <t>Học sinh bỏ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</si>
</sst>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.5"/>
      <color rgb="FF333333"/>
      <name val="Arial"/>
      <family val="2"/>
    </font>
    <font>
      <b/>
      <sz val="9"/>
      <name val="Calibri"/>
      <family val="2"/>
      <scheme val="minor"/>
    </font>
    <font>
      <sz val="9"/>
      <color theme="1"/>
      <name val="Times New Roman"/>
      <family val="1"/>
    </font>
    <font>
      <b/>
      <sz val="9"/>
      <color rgb="FF333333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Calibri"/>
      <family val="2"/>
      <scheme val="minor"/>
    </font>
    <font>
      <sz val="12"/>
      <color theme="1"/>
      <name val="Times New Roman"/>
      <family val="1"/>
    </font>
    <font>
      <sz val="9"/>
      <name val="Calibri"/>
      <family val="2"/>
      <charset val="163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dotted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shrinkToFit="1"/>
      <protection locked="0"/>
    </xf>
    <xf numFmtId="14" fontId="0" fillId="0" borderId="6" xfId="0" applyNumberFormat="1" applyFont="1" applyFill="1" applyBorder="1" applyAlignment="1" applyProtection="1">
      <alignment horizontal="center" shrinkToFit="1"/>
      <protection locked="0"/>
    </xf>
    <xf numFmtId="0" fontId="8" fillId="0" borderId="6" xfId="0" applyFont="1" applyFill="1" applyBorder="1" applyAlignment="1" applyProtection="1">
      <alignment horizontal="center" shrinkToFit="1"/>
      <protection locked="0"/>
    </xf>
    <xf numFmtId="0" fontId="0" fillId="0" borderId="6" xfId="0" applyFont="1" applyFill="1" applyBorder="1" applyAlignment="1" applyProtection="1">
      <alignment horizontal="center" shrinkToFit="1"/>
      <protection locked="0"/>
    </xf>
    <xf numFmtId="14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9" xfId="0" applyFont="1" applyFill="1" applyBorder="1" applyAlignment="1" applyProtection="1">
      <alignment shrinkToFit="1"/>
      <protection locked="0"/>
    </xf>
    <xf numFmtId="0" fontId="0" fillId="0" borderId="6" xfId="0" applyFont="1" applyFill="1" applyBorder="1" applyAlignment="1" applyProtection="1">
      <alignment shrinkToFit="1"/>
      <protection locked="0"/>
    </xf>
    <xf numFmtId="0" fontId="5" fillId="0" borderId="6" xfId="0" applyFont="1" applyFill="1" applyBorder="1" applyAlignment="1" applyProtection="1">
      <alignment shrinkToFit="1"/>
      <protection locked="0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8" fillId="0" borderId="5" xfId="0" applyFont="1" applyFill="1" applyBorder="1" applyAlignment="1" applyProtection="1">
      <alignment vertical="center" shrinkToFit="1"/>
      <protection locked="0"/>
    </xf>
    <xf numFmtId="0" fontId="8" fillId="0" borderId="5" xfId="0" applyFont="1" applyFill="1" applyBorder="1" applyAlignment="1" applyProtection="1">
      <alignment shrinkToFit="1"/>
      <protection locked="0"/>
    </xf>
    <xf numFmtId="0" fontId="8" fillId="0" borderId="6" xfId="0" applyFont="1" applyFill="1" applyBorder="1" applyAlignment="1" applyProtection="1">
      <alignment shrinkToFit="1"/>
      <protection locked="0"/>
    </xf>
    <xf numFmtId="0" fontId="13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Fill="1" applyBorder="1" applyAlignment="1" applyProtection="1">
      <alignment horizontal="left" shrinkToFit="1"/>
      <protection locked="0"/>
    </xf>
    <xf numFmtId="0" fontId="8" fillId="0" borderId="8" xfId="0" applyFont="1" applyFill="1" applyBorder="1" applyAlignment="1" applyProtection="1">
      <alignment horizontal="left" vertical="center" shrinkToFit="1"/>
      <protection locked="0"/>
    </xf>
    <xf numFmtId="49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49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49" fontId="8" fillId="0" borderId="5" xfId="0" applyNumberFormat="1" applyFont="1" applyFill="1" applyBorder="1" applyAlignment="1" applyProtection="1">
      <alignment horizontal="right" shrinkToFit="1"/>
      <protection locked="0"/>
    </xf>
    <xf numFmtId="49" fontId="0" fillId="0" borderId="6" xfId="0" applyNumberFormat="1" applyFont="1" applyFill="1" applyBorder="1" applyAlignment="1" applyProtection="1">
      <alignment horizontal="right" shrinkToFit="1"/>
      <protection locked="0"/>
    </xf>
    <xf numFmtId="14" fontId="8" fillId="0" borderId="5" xfId="0" applyNumberFormat="1" applyFont="1" applyFill="1" applyBorder="1" applyAlignment="1" applyProtection="1">
      <alignment vertical="center" shrinkToFit="1"/>
      <protection locked="0"/>
    </xf>
    <xf numFmtId="14" fontId="8" fillId="0" borderId="5" xfId="0" applyNumberFormat="1" applyFont="1" applyFill="1" applyBorder="1" applyAlignment="1" applyProtection="1">
      <alignment shrinkToFit="1"/>
      <protection locked="0"/>
    </xf>
    <xf numFmtId="0" fontId="0" fillId="0" borderId="0" xfId="0" applyFont="1" applyFill="1" applyProtection="1">
      <protection locked="0"/>
    </xf>
    <xf numFmtId="0" fontId="0" fillId="0" borderId="0" xfId="0" quotePrefix="1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0" fillId="0" borderId="0" xfId="0" applyFont="1" applyFill="1" applyAlignment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12" fillId="0" borderId="6" xfId="0" applyFont="1" applyFill="1" applyBorder="1" applyAlignment="1" applyProtection="1">
      <alignment horizontal="center" shrinkToFit="1"/>
      <protection locked="0"/>
    </xf>
    <xf numFmtId="164" fontId="3" fillId="0" borderId="24" xfId="0" applyNumberFormat="1" applyFont="1" applyFill="1" applyBorder="1" applyAlignment="1" applyProtection="1">
      <alignment horizontal="center" vertical="center" shrinkToFit="1"/>
      <protection locked="0"/>
    </xf>
    <xf numFmtId="164" fontId="8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5" xfId="0" applyFont="1" applyFill="1" applyBorder="1" applyAlignment="1" applyProtection="1">
      <alignment horizontal="center" shrinkToFit="1"/>
      <protection locked="0"/>
    </xf>
    <xf numFmtId="165" fontId="8" fillId="0" borderId="27" xfId="0" applyNumberFormat="1" applyFont="1" applyFill="1" applyBorder="1" applyAlignment="1" applyProtection="1">
      <alignment horizontal="center" shrinkToFit="1"/>
      <protection locked="0"/>
    </xf>
    <xf numFmtId="165" fontId="8" fillId="0" borderId="31" xfId="0" applyNumberFormat="1" applyFont="1" applyFill="1" applyBorder="1" applyAlignment="1" applyProtection="1">
      <alignment horizontal="center" shrinkToFit="1"/>
      <protection locked="0"/>
    </xf>
    <xf numFmtId="0" fontId="3" fillId="0" borderId="10" xfId="0" applyFont="1" applyFill="1" applyBorder="1" applyAlignment="1" applyProtection="1">
      <alignment vertical="center" shrinkToFit="1"/>
      <protection locked="0"/>
    </xf>
    <xf numFmtId="0" fontId="16" fillId="0" borderId="26" xfId="0" applyFont="1" applyBorder="1" applyAlignment="1" applyProtection="1">
      <alignment vertical="center" shrinkToFit="1"/>
      <protection locked="0"/>
    </xf>
    <xf numFmtId="164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165" fontId="8" fillId="0" borderId="28" xfId="0" applyNumberFormat="1" applyFont="1" applyFill="1" applyBorder="1" applyAlignment="1" applyProtection="1">
      <alignment horizontal="center" vertical="center" shrinkToFit="1"/>
      <protection locked="0"/>
    </xf>
    <xf numFmtId="165" fontId="8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vertical="center" shrinkToFit="1"/>
      <protection locked="0"/>
    </xf>
    <xf numFmtId="164" fontId="3" fillId="0" borderId="5" xfId="0" applyNumberFormat="1" applyFont="1" applyFill="1" applyBorder="1" applyAlignment="1" applyProtection="1">
      <alignment horizontal="center" shrinkToFit="1"/>
      <protection locked="0"/>
    </xf>
    <xf numFmtId="164" fontId="8" fillId="0" borderId="5" xfId="0" applyNumberFormat="1" applyFont="1" applyFill="1" applyBorder="1" applyAlignment="1" applyProtection="1">
      <alignment horizontal="center" shrinkToFit="1"/>
      <protection locked="0"/>
    </xf>
    <xf numFmtId="165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9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shrinkToFit="1"/>
      <protection locked="0"/>
    </xf>
    <xf numFmtId="165" fontId="8" fillId="0" borderId="6" xfId="0" applyNumberFormat="1" applyFont="1" applyFill="1" applyBorder="1" applyAlignment="1" applyProtection="1">
      <alignment horizontal="center" shrinkToFit="1"/>
      <protection locked="0"/>
    </xf>
    <xf numFmtId="14" fontId="3" fillId="0" borderId="4" xfId="0" quotePrefix="1" applyNumberFormat="1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vertical="center" shrinkToFit="1"/>
      <protection locked="0"/>
    </xf>
    <xf numFmtId="14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14" fontId="8" fillId="0" borderId="5" xfId="0" applyNumberFormat="1" applyFont="1" applyFill="1" applyBorder="1" applyAlignment="1" applyProtection="1">
      <alignment horizontal="center" shrinkToFit="1"/>
      <protection locked="0"/>
    </xf>
    <xf numFmtId="14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Protection="1">
      <protection locked="0"/>
    </xf>
    <xf numFmtId="0" fontId="8" fillId="0" borderId="5" xfId="0" applyFont="1" applyFill="1" applyBorder="1" applyAlignment="1" applyProtection="1">
      <alignment horizontal="center" shrinkToFit="1"/>
    </xf>
    <xf numFmtId="49" fontId="8" fillId="0" borderId="6" xfId="0" applyNumberFormat="1" applyFont="1" applyFill="1" applyBorder="1" applyAlignment="1" applyProtection="1">
      <alignment shrinkToFit="1"/>
      <protection locked="0"/>
    </xf>
    <xf numFmtId="14" fontId="8" fillId="0" borderId="6" xfId="0" applyNumberFormat="1" applyFont="1" applyFill="1" applyBorder="1" applyAlignment="1" applyProtection="1">
      <alignment shrinkToFit="1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18" fillId="0" borderId="0" xfId="0" applyFont="1" applyFill="1" applyProtection="1">
      <protection locked="0"/>
    </xf>
    <xf numFmtId="0" fontId="22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center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horizontal="center"/>
    </xf>
    <xf numFmtId="14" fontId="3" fillId="0" borderId="4" xfId="0" quotePrefix="1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14" fontId="3" fillId="0" borderId="5" xfId="0" quotePrefix="1" applyNumberFormat="1" applyFont="1" applyFill="1" applyBorder="1" applyAlignment="1" applyProtection="1">
      <alignment vertical="center" shrinkToFit="1"/>
      <protection locked="0"/>
    </xf>
    <xf numFmtId="0" fontId="3" fillId="0" borderId="5" xfId="0" applyFont="1" applyFill="1" applyBorder="1" applyAlignment="1" applyProtection="1">
      <alignment horizontal="righ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vertical="center" shrinkToFit="1"/>
      <protection locked="0"/>
    </xf>
    <xf numFmtId="0" fontId="11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left" vertical="center"/>
    </xf>
    <xf numFmtId="0" fontId="22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left" vertical="center"/>
    </xf>
    <xf numFmtId="0" fontId="18" fillId="0" borderId="0" xfId="0" applyFont="1" applyFill="1" applyProtection="1"/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/>
    <xf numFmtId="49" fontId="18" fillId="0" borderId="0" xfId="0" applyNumberFormat="1" applyFont="1" applyFill="1" applyProtection="1"/>
    <xf numFmtId="0" fontId="2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/>
    <xf numFmtId="0" fontId="18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12" fillId="0" borderId="33" xfId="0" applyFont="1" applyFill="1" applyBorder="1" applyAlignment="1" applyProtection="1">
      <alignment horizontal="center" vertical="center" shrinkToFit="1"/>
    </xf>
    <xf numFmtId="49" fontId="8" fillId="0" borderId="6" xfId="0" applyNumberFormat="1" applyFont="1" applyFill="1" applyBorder="1" applyAlignment="1" applyProtection="1">
      <alignment horizontal="right" shrinkToFit="1"/>
    </xf>
    <xf numFmtId="0" fontId="8" fillId="0" borderId="9" xfId="0" applyFont="1" applyFill="1" applyBorder="1" applyAlignment="1" applyProtection="1">
      <alignment horizontal="left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shrinkToFit="1"/>
    </xf>
    <xf numFmtId="0" fontId="8" fillId="0" borderId="6" xfId="0" applyFont="1" applyFill="1" applyBorder="1" applyAlignment="1" applyProtection="1">
      <alignment horizontal="left" shrinkToFit="1"/>
    </xf>
    <xf numFmtId="49" fontId="0" fillId="0" borderId="0" xfId="0" applyNumberFormat="1" applyFont="1" applyFill="1" applyProtection="1"/>
    <xf numFmtId="0" fontId="4" fillId="0" borderId="0" xfId="0" applyFont="1" applyFill="1" applyAlignment="1" applyProtection="1"/>
    <xf numFmtId="0" fontId="4" fillId="0" borderId="36" xfId="0" applyFont="1" applyFill="1" applyBorder="1" applyAlignment="1" applyProtection="1"/>
    <xf numFmtId="0" fontId="5" fillId="0" borderId="0" xfId="0" applyFont="1" applyFill="1" applyAlignment="1" applyProtection="1">
      <alignment horizontal="right"/>
    </xf>
    <xf numFmtId="0" fontId="32" fillId="0" borderId="0" xfId="0" applyFont="1" applyFill="1" applyProtection="1"/>
    <xf numFmtId="0" fontId="33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32" fillId="0" borderId="0" xfId="0" applyFont="1" applyFill="1" applyAlignment="1" applyProtection="1">
      <alignment horizontal="center"/>
    </xf>
    <xf numFmtId="0" fontId="5" fillId="0" borderId="0" xfId="0" applyFont="1" applyFill="1" applyBorder="1" applyProtection="1"/>
    <xf numFmtId="0" fontId="0" fillId="0" borderId="0" xfId="0" applyFont="1" applyFill="1" applyAlignment="1" applyProtection="1"/>
    <xf numFmtId="0" fontId="0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 vertical="center"/>
    </xf>
    <xf numFmtId="0" fontId="28" fillId="0" borderId="0" xfId="0" applyFont="1" applyFill="1" applyProtection="1"/>
    <xf numFmtId="0" fontId="27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2" fillId="0" borderId="6" xfId="0" applyFont="1" applyFill="1" applyBorder="1" applyAlignment="1" applyProtection="1">
      <alignment horizontal="center" shrinkToFit="1"/>
    </xf>
    <xf numFmtId="0" fontId="0" fillId="0" borderId="0" xfId="0" applyFont="1" applyFill="1" applyAlignment="1" applyProtection="1">
      <alignment horizontal="center"/>
    </xf>
    <xf numFmtId="0" fontId="0" fillId="0" borderId="0" xfId="0" quotePrefix="1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right"/>
    </xf>
    <xf numFmtId="0" fontId="9" fillId="0" borderId="0" xfId="0" applyFont="1" applyFill="1" applyProtection="1"/>
    <xf numFmtId="0" fontId="0" fillId="0" borderId="36" xfId="0" applyFont="1" applyFill="1" applyBorder="1" applyAlignment="1" applyProtection="1"/>
    <xf numFmtId="0" fontId="11" fillId="0" borderId="0" xfId="0" applyFont="1" applyFill="1" applyAlignment="1" applyProtection="1"/>
    <xf numFmtId="0" fontId="13" fillId="0" borderId="0" xfId="0" applyFont="1" applyFill="1" applyAlignment="1" applyProtection="1"/>
    <xf numFmtId="0" fontId="2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8" fillId="0" borderId="0" xfId="0" applyFont="1" applyFill="1" applyAlignment="1" applyProtection="1"/>
    <xf numFmtId="0" fontId="18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 shrinkToFit="1"/>
    </xf>
    <xf numFmtId="0" fontId="26" fillId="0" borderId="22" xfId="0" applyFont="1" applyFill="1" applyBorder="1" applyAlignment="1" applyProtection="1">
      <alignment horizontal="center" vertical="center" wrapText="1" shrinkToFit="1"/>
    </xf>
    <xf numFmtId="0" fontId="26" fillId="0" borderId="13" xfId="0" applyFont="1" applyFill="1" applyBorder="1" applyAlignment="1" applyProtection="1">
      <alignment horizontal="center" vertical="center" wrapText="1" shrinkToFit="1"/>
    </xf>
    <xf numFmtId="0" fontId="26" fillId="0" borderId="34" xfId="0" applyFont="1" applyFill="1" applyBorder="1" applyAlignment="1" applyProtection="1">
      <alignment horizontal="center" vertical="center" wrapText="1" shrinkToFit="1"/>
    </xf>
    <xf numFmtId="0" fontId="0" fillId="0" borderId="0" xfId="0" quotePrefix="1" applyFont="1" applyFill="1" applyProtection="1"/>
    <xf numFmtId="0" fontId="6" fillId="0" borderId="0" xfId="0" applyFont="1" applyFill="1" applyAlignment="1" applyProtection="1">
      <alignment horizontal="center"/>
    </xf>
    <xf numFmtId="0" fontId="8" fillId="0" borderId="9" xfId="0" applyFont="1" applyFill="1" applyBorder="1" applyAlignment="1" applyProtection="1">
      <alignment shrinkToFit="1"/>
    </xf>
    <xf numFmtId="0" fontId="29" fillId="0" borderId="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14" fontId="8" fillId="0" borderId="6" xfId="0" applyNumberFormat="1" applyFont="1" applyFill="1" applyBorder="1" applyAlignment="1" applyProtection="1">
      <alignment horizontal="center" shrinkToFit="1"/>
    </xf>
    <xf numFmtId="0" fontId="11" fillId="0" borderId="0" xfId="0" quotePrefix="1" applyFont="1" applyFill="1" applyAlignment="1" applyProtection="1">
      <alignment horizontal="center"/>
    </xf>
    <xf numFmtId="0" fontId="6" fillId="0" borderId="0" xfId="0" applyFont="1" applyFill="1" applyAlignment="1" applyProtection="1"/>
    <xf numFmtId="0" fontId="9" fillId="0" borderId="0" xfId="0" applyFont="1" applyFill="1" applyAlignment="1" applyProtection="1">
      <alignment horizontal="left"/>
    </xf>
    <xf numFmtId="0" fontId="30" fillId="0" borderId="0" xfId="0" applyFont="1" applyFill="1" applyAlignment="1" applyProtection="1">
      <alignment horizontal="right" vertical="center"/>
    </xf>
    <xf numFmtId="0" fontId="28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vertical="center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shrinkToFit="1"/>
    </xf>
    <xf numFmtId="0" fontId="0" fillId="0" borderId="0" xfId="0" quotePrefix="1" applyFont="1" applyFill="1" applyAlignment="1" applyProtection="1">
      <alignment horizontal="left"/>
    </xf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shrinkToFit="1"/>
      <protection locked="0"/>
    </xf>
    <xf numFmtId="0" fontId="3" fillId="0" borderId="8" xfId="0" applyFont="1" applyFill="1" applyBorder="1" applyAlignment="1" applyProtection="1">
      <alignment vertical="center" shrinkToFit="1"/>
      <protection locked="0"/>
    </xf>
    <xf numFmtId="14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Fill="1" applyAlignment="1" applyProtection="1">
      <alignment horizontal="left" vertical="center"/>
    </xf>
    <xf numFmtId="0" fontId="22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right"/>
      <protection locked="0"/>
    </xf>
    <xf numFmtId="0" fontId="22" fillId="0" borderId="22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49" fontId="35" fillId="0" borderId="13" xfId="0" applyNumberFormat="1" applyFont="1" applyFill="1" applyBorder="1" applyAlignment="1" applyProtection="1">
      <alignment horizontal="center" shrinkToFit="1"/>
    </xf>
    <xf numFmtId="0" fontId="3" fillId="0" borderId="24" xfId="0" applyNumberFormat="1" applyFont="1" applyFill="1" applyBorder="1" applyAlignment="1" applyProtection="1">
      <alignment horizontal="right" vertical="center" shrinkToFit="1"/>
    </xf>
    <xf numFmtId="0" fontId="12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0" fontId="27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/>
    </xf>
    <xf numFmtId="0" fontId="18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 shrinkToFit="1"/>
    </xf>
    <xf numFmtId="0" fontId="15" fillId="0" borderId="15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0" fontId="26" fillId="0" borderId="14" xfId="0" applyFont="1" applyFill="1" applyBorder="1" applyAlignment="1" applyProtection="1">
      <alignment horizontal="center" vertical="center" shrinkToFit="1"/>
    </xf>
    <xf numFmtId="0" fontId="26" fillId="0" borderId="23" xfId="0" applyFont="1" applyFill="1" applyBorder="1" applyAlignment="1" applyProtection="1">
      <alignment horizontal="center" vertical="center" shrinkToFit="1"/>
    </xf>
    <xf numFmtId="0" fontId="26" fillId="0" borderId="15" xfId="0" applyFont="1" applyFill="1" applyBorder="1" applyAlignment="1" applyProtection="1">
      <alignment horizontal="center" vertical="center" shrinkToFit="1"/>
    </xf>
    <xf numFmtId="0" fontId="26" fillId="0" borderId="35" xfId="0" applyFont="1" applyFill="1" applyBorder="1" applyAlignment="1" applyProtection="1">
      <alignment horizontal="center" vertical="center" wrapText="1" shrinkToFit="1"/>
    </xf>
    <xf numFmtId="0" fontId="26" fillId="0" borderId="30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Alignment="1" applyProtection="1">
      <alignment horizontal="center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/>
    </xf>
    <xf numFmtId="0" fontId="24" fillId="0" borderId="0" xfId="0" applyFont="1" applyFill="1" applyAlignment="1" applyProtection="1">
      <alignment horizontal="center" vertical="center" wrapText="1" shrinkToFit="1"/>
    </xf>
    <xf numFmtId="0" fontId="26" fillId="0" borderId="17" xfId="0" applyFont="1" applyFill="1" applyBorder="1" applyAlignment="1" applyProtection="1">
      <alignment horizontal="center" vertical="center" wrapText="1" shrinkToFit="1"/>
    </xf>
    <xf numFmtId="0" fontId="26" fillId="0" borderId="18" xfId="0" applyFont="1" applyFill="1" applyBorder="1" applyAlignment="1" applyProtection="1">
      <alignment horizontal="center" vertical="center" shrinkToFit="1"/>
    </xf>
    <xf numFmtId="0" fontId="26" fillId="0" borderId="14" xfId="0" applyFont="1" applyFill="1" applyBorder="1" applyAlignment="1" applyProtection="1">
      <alignment horizontal="center" vertical="center" wrapText="1" shrinkToFit="1"/>
    </xf>
    <xf numFmtId="0" fontId="26" fillId="0" borderId="15" xfId="0" applyFont="1" applyFill="1" applyBorder="1" applyAlignment="1" applyProtection="1">
      <alignment horizontal="center" vertical="center" wrapText="1" shrinkToFi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19" xfId="0" applyFont="1" applyFill="1" applyBorder="1" applyAlignment="1" applyProtection="1">
      <alignment horizontal="center" vertical="center" wrapText="1"/>
    </xf>
    <xf numFmtId="0" fontId="29" fillId="0" borderId="20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left"/>
    </xf>
    <xf numFmtId="0" fontId="23" fillId="0" borderId="0" xfId="0" applyFont="1" applyFill="1" applyAlignment="1" applyProtection="1">
      <alignment horizontal="left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 applyProtection="1">
      <alignment horizontal="left" vertic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  <protection locked="0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38" xfId="0" applyFont="1" applyFill="1" applyBorder="1" applyAlignment="1" applyProtection="1">
      <alignment horizontal="center" vertical="center" wrapText="1"/>
    </xf>
    <xf numFmtId="0" fontId="15" fillId="0" borderId="39" xfId="0" applyFont="1" applyFill="1" applyBorder="1" applyAlignment="1" applyProtection="1">
      <alignment horizontal="center" vertical="center" wrapText="1"/>
    </xf>
    <xf numFmtId="0" fontId="15" fillId="0" borderId="40" xfId="0" applyFont="1" applyFill="1" applyBorder="1" applyAlignment="1" applyProtection="1">
      <alignment horizontal="center" vertical="center" wrapText="1"/>
    </xf>
    <xf numFmtId="0" fontId="15" fillId="0" borderId="3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1">
    <dxf>
      <font>
        <color rgb="FF0000CC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0000CC"/>
      </font>
      <fill>
        <patternFill>
          <bgColor theme="8" tint="0.59996337778862885"/>
        </patternFill>
      </fill>
    </dxf>
    <dxf>
      <font>
        <color rgb="FF0000CC"/>
      </font>
      <fill>
        <patternFill patternType="solid">
          <bgColor theme="7" tint="0.59996337778862885"/>
        </patternFill>
      </fill>
    </dxf>
    <dxf>
      <font>
        <color rgb="FFFF0000"/>
      </font>
      <fill>
        <patternFill patternType="solid"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CC"/>
      </font>
      <fill>
        <patternFill>
          <bgColor theme="7" tint="0.59996337778862885"/>
        </patternFill>
      </fill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0</xdr:row>
      <xdr:rowOff>368300</xdr:rowOff>
    </xdr:from>
    <xdr:to>
      <xdr:col>3</xdr:col>
      <xdr:colOff>593725</xdr:colOff>
      <xdr:row>0</xdr:row>
      <xdr:rowOff>368300</xdr:rowOff>
    </xdr:to>
    <xdr:cxnSp macro="">
      <xdr:nvCxnSpPr>
        <xdr:cNvPr id="8" name="Straight Connector 7"/>
        <xdr:cNvCxnSpPr/>
      </xdr:nvCxnSpPr>
      <xdr:spPr>
        <a:xfrm>
          <a:off x="869950" y="36830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0</xdr:row>
      <xdr:rowOff>390525</xdr:rowOff>
    </xdr:from>
    <xdr:to>
      <xdr:col>9</xdr:col>
      <xdr:colOff>790575</xdr:colOff>
      <xdr:row>0</xdr:row>
      <xdr:rowOff>390525</xdr:rowOff>
    </xdr:to>
    <xdr:cxnSp macro="">
      <xdr:nvCxnSpPr>
        <xdr:cNvPr id="6" name="Straight Connector 5"/>
        <xdr:cNvCxnSpPr/>
      </xdr:nvCxnSpPr>
      <xdr:spPr>
        <a:xfrm>
          <a:off x="4343400" y="390525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53975</xdr:colOff>
      <xdr:row>0</xdr:row>
      <xdr:rowOff>415925</xdr:rowOff>
    </xdr:from>
    <xdr:to>
      <xdr:col>3</xdr:col>
      <xdr:colOff>571500</xdr:colOff>
      <xdr:row>0</xdr:row>
      <xdr:rowOff>415925</xdr:rowOff>
    </xdr:to>
    <xdr:cxnSp macro="">
      <xdr:nvCxnSpPr>
        <xdr:cNvPr id="4" name="Straight Connector 3"/>
        <xdr:cNvCxnSpPr/>
      </xdr:nvCxnSpPr>
      <xdr:spPr>
        <a:xfrm>
          <a:off x="708025" y="415925"/>
          <a:ext cx="85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838198</xdr:colOff>
      <xdr:row>0</xdr:row>
      <xdr:rowOff>415925</xdr:rowOff>
    </xdr:from>
    <xdr:to>
      <xdr:col>9</xdr:col>
      <xdr:colOff>342900</xdr:colOff>
      <xdr:row>0</xdr:row>
      <xdr:rowOff>415925</xdr:rowOff>
    </xdr:to>
    <xdr:cxnSp macro="">
      <xdr:nvCxnSpPr>
        <xdr:cNvPr id="5" name="Straight Connector 4"/>
        <xdr:cNvCxnSpPr/>
      </xdr:nvCxnSpPr>
      <xdr:spPr>
        <a:xfrm>
          <a:off x="4400548" y="415925"/>
          <a:ext cx="16510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441325</xdr:colOff>
      <xdr:row>0</xdr:row>
      <xdr:rowOff>377825</xdr:rowOff>
    </xdr:from>
    <xdr:to>
      <xdr:col>3</xdr:col>
      <xdr:colOff>114300</xdr:colOff>
      <xdr:row>0</xdr:row>
      <xdr:rowOff>377825</xdr:rowOff>
    </xdr:to>
    <xdr:cxnSp macro="">
      <xdr:nvCxnSpPr>
        <xdr:cNvPr id="8" name="Straight Connector 7"/>
        <xdr:cNvCxnSpPr/>
      </xdr:nvCxnSpPr>
      <xdr:spPr>
        <a:xfrm>
          <a:off x="679450" y="377825"/>
          <a:ext cx="95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0</xdr:row>
      <xdr:rowOff>387350</xdr:rowOff>
    </xdr:from>
    <xdr:to>
      <xdr:col>20</xdr:col>
      <xdr:colOff>495300</xdr:colOff>
      <xdr:row>0</xdr:row>
      <xdr:rowOff>387350</xdr:rowOff>
    </xdr:to>
    <xdr:cxnSp macro="">
      <xdr:nvCxnSpPr>
        <xdr:cNvPr id="9" name="Straight Connector 8"/>
        <xdr:cNvCxnSpPr/>
      </xdr:nvCxnSpPr>
      <xdr:spPr>
        <a:xfrm>
          <a:off x="4476750" y="387350"/>
          <a:ext cx="1628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</xdr:colOff>
      <xdr:row>0</xdr:row>
      <xdr:rowOff>393700</xdr:rowOff>
    </xdr:from>
    <xdr:to>
      <xdr:col>3</xdr:col>
      <xdr:colOff>514350</xdr:colOff>
      <xdr:row>0</xdr:row>
      <xdr:rowOff>393700</xdr:rowOff>
    </xdr:to>
    <xdr:cxnSp macro="">
      <xdr:nvCxnSpPr>
        <xdr:cNvPr id="8" name="Straight Connector 7"/>
        <xdr:cNvCxnSpPr/>
      </xdr:nvCxnSpPr>
      <xdr:spPr>
        <a:xfrm>
          <a:off x="701675" y="393700"/>
          <a:ext cx="91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996950</xdr:colOff>
      <xdr:row>0</xdr:row>
      <xdr:rowOff>393700</xdr:rowOff>
    </xdr:from>
    <xdr:to>
      <xdr:col>9</xdr:col>
      <xdr:colOff>387350</xdr:colOff>
      <xdr:row>0</xdr:row>
      <xdr:rowOff>393700</xdr:rowOff>
    </xdr:to>
    <xdr:cxnSp macro="">
      <xdr:nvCxnSpPr>
        <xdr:cNvPr id="9" name="Straight Connector 8"/>
        <xdr:cNvCxnSpPr/>
      </xdr:nvCxnSpPr>
      <xdr:spPr>
        <a:xfrm>
          <a:off x="4711700" y="393700"/>
          <a:ext cx="1689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</xdr:colOff>
      <xdr:row>0</xdr:row>
      <xdr:rowOff>450850</xdr:rowOff>
    </xdr:from>
    <xdr:to>
      <xdr:col>3</xdr:col>
      <xdr:colOff>488950</xdr:colOff>
      <xdr:row>0</xdr:row>
      <xdr:rowOff>450850</xdr:rowOff>
    </xdr:to>
    <xdr:cxnSp macro="">
      <xdr:nvCxnSpPr>
        <xdr:cNvPr id="2" name="Straight Connector 1"/>
        <xdr:cNvCxnSpPr/>
      </xdr:nvCxnSpPr>
      <xdr:spPr>
        <a:xfrm>
          <a:off x="720725" y="450850"/>
          <a:ext cx="866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825500</xdr:colOff>
      <xdr:row>0</xdr:row>
      <xdr:rowOff>450850</xdr:rowOff>
    </xdr:from>
    <xdr:to>
      <xdr:col>9</xdr:col>
      <xdr:colOff>355600</xdr:colOff>
      <xdr:row>0</xdr:row>
      <xdr:rowOff>450850</xdr:rowOff>
    </xdr:to>
    <xdr:cxnSp macro="">
      <xdr:nvCxnSpPr>
        <xdr:cNvPr id="3" name="Straight Connector 2"/>
        <xdr:cNvCxnSpPr/>
      </xdr:nvCxnSpPr>
      <xdr:spPr>
        <a:xfrm>
          <a:off x="4527550" y="45085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</xdr:colOff>
      <xdr:row>0</xdr:row>
      <xdr:rowOff>406400</xdr:rowOff>
    </xdr:from>
    <xdr:to>
      <xdr:col>3</xdr:col>
      <xdr:colOff>571500</xdr:colOff>
      <xdr:row>0</xdr:row>
      <xdr:rowOff>406400</xdr:rowOff>
    </xdr:to>
    <xdr:cxnSp macro="">
      <xdr:nvCxnSpPr>
        <xdr:cNvPr id="2" name="Straight Connector 1"/>
        <xdr:cNvCxnSpPr/>
      </xdr:nvCxnSpPr>
      <xdr:spPr>
        <a:xfrm>
          <a:off x="714375" y="406400"/>
          <a:ext cx="955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895350</xdr:colOff>
      <xdr:row>0</xdr:row>
      <xdr:rowOff>393700</xdr:rowOff>
    </xdr:from>
    <xdr:to>
      <xdr:col>9</xdr:col>
      <xdr:colOff>285750</xdr:colOff>
      <xdr:row>0</xdr:row>
      <xdr:rowOff>393700</xdr:rowOff>
    </xdr:to>
    <xdr:cxnSp macro="">
      <xdr:nvCxnSpPr>
        <xdr:cNvPr id="3" name="Straight Connector 2"/>
        <xdr:cNvCxnSpPr/>
      </xdr:nvCxnSpPr>
      <xdr:spPr>
        <a:xfrm>
          <a:off x="4565650" y="393700"/>
          <a:ext cx="160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</xdr:colOff>
      <xdr:row>0</xdr:row>
      <xdr:rowOff>444500</xdr:rowOff>
    </xdr:from>
    <xdr:to>
      <xdr:col>3</xdr:col>
      <xdr:colOff>565150</xdr:colOff>
      <xdr:row>0</xdr:row>
      <xdr:rowOff>444500</xdr:rowOff>
    </xdr:to>
    <xdr:cxnSp macro="">
      <xdr:nvCxnSpPr>
        <xdr:cNvPr id="2" name="Straight Connector 1"/>
        <xdr:cNvCxnSpPr/>
      </xdr:nvCxnSpPr>
      <xdr:spPr>
        <a:xfrm>
          <a:off x="739775" y="444500"/>
          <a:ext cx="923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987425</xdr:colOff>
      <xdr:row>0</xdr:row>
      <xdr:rowOff>450850</xdr:rowOff>
    </xdr:from>
    <xdr:to>
      <xdr:col>9</xdr:col>
      <xdr:colOff>311150</xdr:colOff>
      <xdr:row>0</xdr:row>
      <xdr:rowOff>450850</xdr:rowOff>
    </xdr:to>
    <xdr:cxnSp macro="">
      <xdr:nvCxnSpPr>
        <xdr:cNvPr id="3" name="Straight Connector 2"/>
        <xdr:cNvCxnSpPr/>
      </xdr:nvCxnSpPr>
      <xdr:spPr>
        <a:xfrm>
          <a:off x="4619625" y="450850"/>
          <a:ext cx="171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D7" sqref="D7"/>
    </sheetView>
  </sheetViews>
  <sheetFormatPr defaultColWidth="9.140625" defaultRowHeight="15" x14ac:dyDescent="0.25"/>
  <cols>
    <col min="1" max="1" width="3.42578125" style="93" customWidth="1"/>
    <col min="2" max="2" width="5" style="111" customWidth="1"/>
    <col min="3" max="3" width="4.85546875" style="111" customWidth="1"/>
    <col min="4" max="4" width="18.140625" style="93" customWidth="1"/>
    <col min="5" max="5" width="4" style="93" customWidth="1"/>
    <col min="6" max="6" width="4.140625" style="93" customWidth="1"/>
    <col min="7" max="7" width="8.85546875" style="93" customWidth="1"/>
    <col min="8" max="8" width="10.7109375" style="93" customWidth="1"/>
    <col min="9" max="9" width="14.7109375" style="93" customWidth="1"/>
    <col min="10" max="10" width="15.85546875" style="93" customWidth="1"/>
    <col min="11" max="11" width="5.140625" style="93" customWidth="1"/>
    <col min="12" max="12" width="3.5703125" style="93" customWidth="1"/>
    <col min="13" max="13" width="10.42578125" style="93" customWidth="1"/>
    <col min="14" max="15" width="5.140625" style="93" customWidth="1"/>
    <col min="16" max="16" width="11.140625" style="93" customWidth="1"/>
    <col min="17" max="18" width="7.5703125" style="93" hidden="1" customWidth="1"/>
    <col min="19" max="16384" width="9.140625" style="93"/>
  </cols>
  <sheetData>
    <row r="1" spans="1:18" ht="27" customHeight="1" x14ac:dyDescent="0.25">
      <c r="A1" s="192" t="s">
        <v>97</v>
      </c>
      <c r="B1" s="192"/>
      <c r="C1" s="192"/>
      <c r="D1" s="192"/>
      <c r="E1" s="192"/>
      <c r="F1" s="90"/>
      <c r="G1" s="91"/>
      <c r="H1" s="193" t="s">
        <v>90</v>
      </c>
      <c r="I1" s="193"/>
      <c r="J1" s="193"/>
      <c r="K1" s="193"/>
      <c r="L1" s="193"/>
      <c r="M1" s="92"/>
      <c r="N1" s="92"/>
      <c r="O1" s="90"/>
      <c r="P1" s="90"/>
    </row>
    <row r="2" spans="1:18" ht="18.75" x14ac:dyDescent="0.25">
      <c r="A2" s="90"/>
      <c r="B2" s="94"/>
      <c r="C2" s="94"/>
      <c r="D2" s="90"/>
      <c r="E2" s="95"/>
      <c r="F2" s="90"/>
      <c r="G2" s="194" t="s">
        <v>0</v>
      </c>
      <c r="H2" s="194"/>
      <c r="I2" s="194"/>
      <c r="J2" s="194"/>
      <c r="K2" s="194"/>
      <c r="L2" s="194"/>
      <c r="M2" s="194"/>
      <c r="N2" s="90"/>
      <c r="O2" s="90"/>
      <c r="P2" s="90"/>
    </row>
    <row r="3" spans="1:18" ht="15" customHeight="1" x14ac:dyDescent="0.25">
      <c r="A3" s="90"/>
      <c r="B3" s="94"/>
      <c r="C3" s="94"/>
      <c r="D3" s="90"/>
      <c r="E3" s="90"/>
      <c r="F3" s="90"/>
      <c r="G3" s="96" t="s">
        <v>22</v>
      </c>
      <c r="H3" s="71" t="s">
        <v>100</v>
      </c>
      <c r="I3" s="97" t="s">
        <v>8</v>
      </c>
      <c r="J3" s="71" t="s">
        <v>94</v>
      </c>
      <c r="K3" s="98"/>
      <c r="L3" s="90"/>
      <c r="M3" s="90"/>
      <c r="N3" s="90"/>
      <c r="O3" s="90"/>
      <c r="P3" s="90"/>
    </row>
    <row r="4" spans="1:18" ht="20.100000000000001" customHeight="1" x14ac:dyDescent="0.25">
      <c r="A4" s="90"/>
      <c r="B4" s="94"/>
      <c r="C4" s="94"/>
      <c r="D4" s="90"/>
      <c r="E4" s="90"/>
      <c r="F4" s="201" t="s">
        <v>21</v>
      </c>
      <c r="G4" s="201"/>
      <c r="H4" s="201"/>
      <c r="I4" s="72" t="s">
        <v>105</v>
      </c>
      <c r="J4" s="70"/>
      <c r="K4" s="90"/>
      <c r="L4" s="90"/>
      <c r="M4" s="90"/>
      <c r="N4" s="90"/>
      <c r="O4" s="90"/>
      <c r="P4" s="90"/>
    </row>
    <row r="5" spans="1:18" ht="23.25" customHeight="1" x14ac:dyDescent="0.25">
      <c r="A5" s="190" t="s">
        <v>1</v>
      </c>
      <c r="B5" s="191" t="s">
        <v>2</v>
      </c>
      <c r="C5" s="191" t="s">
        <v>3</v>
      </c>
      <c r="D5" s="190" t="s">
        <v>71</v>
      </c>
      <c r="E5" s="190" t="s">
        <v>95</v>
      </c>
      <c r="F5" s="198" t="s">
        <v>62</v>
      </c>
      <c r="G5" s="190" t="s">
        <v>69</v>
      </c>
      <c r="H5" s="190" t="s">
        <v>72</v>
      </c>
      <c r="I5" s="190" t="s">
        <v>73</v>
      </c>
      <c r="J5" s="190" t="s">
        <v>74</v>
      </c>
      <c r="K5" s="196" t="s">
        <v>4</v>
      </c>
      <c r="L5" s="197"/>
      <c r="M5" s="197"/>
      <c r="N5" s="188" t="s">
        <v>9</v>
      </c>
      <c r="O5" s="189"/>
      <c r="P5" s="187" t="s">
        <v>5</v>
      </c>
      <c r="Q5" s="100" t="s">
        <v>101</v>
      </c>
      <c r="R5" s="100" t="s">
        <v>102</v>
      </c>
    </row>
    <row r="6" spans="1:18" ht="21" customHeight="1" x14ac:dyDescent="0.25">
      <c r="A6" s="190"/>
      <c r="B6" s="191"/>
      <c r="C6" s="191"/>
      <c r="D6" s="190"/>
      <c r="E6" s="190"/>
      <c r="F6" s="199"/>
      <c r="G6" s="190"/>
      <c r="H6" s="190"/>
      <c r="I6" s="190"/>
      <c r="J6" s="190"/>
      <c r="K6" s="101" t="s">
        <v>88</v>
      </c>
      <c r="L6" s="101" t="s">
        <v>7</v>
      </c>
      <c r="M6" s="101" t="s">
        <v>12</v>
      </c>
      <c r="N6" s="102" t="s">
        <v>18</v>
      </c>
      <c r="O6" s="103" t="s">
        <v>10</v>
      </c>
      <c r="P6" s="187"/>
    </row>
    <row r="7" spans="1:18" s="104" customFormat="1" ht="14.1" customHeight="1" x14ac:dyDescent="0.2">
      <c r="A7" s="10" t="str">
        <f>IF(D7="","",1)</f>
        <v/>
      </c>
      <c r="B7" s="25"/>
      <c r="C7" s="25"/>
      <c r="D7" s="20"/>
      <c r="E7" s="13"/>
      <c r="F7" s="13"/>
      <c r="G7" s="74"/>
      <c r="H7" s="75"/>
      <c r="I7" s="20"/>
      <c r="J7" s="20"/>
      <c r="K7" s="13"/>
      <c r="L7" s="13"/>
      <c r="M7" s="21"/>
      <c r="N7" s="13"/>
      <c r="O7" s="13"/>
      <c r="P7" s="14"/>
      <c r="Q7" s="104" t="str">
        <f>TRIM(RIGHT(SUBSTITUTE(TRIM(D7)," ",REPT(" ",LEN(TRIM(D7)))),LEN(TRIM(D7))))</f>
        <v/>
      </c>
      <c r="R7" s="104" t="str">
        <f>RIGHT(G7,4)</f>
        <v/>
      </c>
    </row>
    <row r="8" spans="1:18" s="104" customFormat="1" ht="14.1" customHeight="1" x14ac:dyDescent="0.2">
      <c r="A8" s="11" t="str">
        <f>IF(D8="","",COUNT($A$7:A7)+1)</f>
        <v/>
      </c>
      <c r="B8" s="76"/>
      <c r="C8" s="76"/>
      <c r="D8" s="77"/>
      <c r="E8" s="78"/>
      <c r="F8" s="78"/>
      <c r="G8" s="79"/>
      <c r="H8" s="80"/>
      <c r="I8" s="77"/>
      <c r="J8" s="77"/>
      <c r="K8" s="78"/>
      <c r="L8" s="78"/>
      <c r="M8" s="81"/>
      <c r="N8" s="78"/>
      <c r="O8" s="78"/>
      <c r="P8" s="82"/>
      <c r="Q8" s="104" t="str">
        <f t="shared" ref="Q8:Q51" si="0">TRIM(RIGHT(SUBSTITUTE(TRIM(D8)," ",REPT(" ",LEN(TRIM(D8)))),LEN(TRIM(D8))))</f>
        <v/>
      </c>
      <c r="R8" s="104" t="str">
        <f t="shared" ref="R8:R51" si="1">RIGHT(G8,4)</f>
        <v/>
      </c>
    </row>
    <row r="9" spans="1:18" s="104" customFormat="1" ht="14.1" customHeight="1" x14ac:dyDescent="0.2">
      <c r="A9" s="11" t="str">
        <f>IF(D9="","",COUNT($A$7:A8)+1)</f>
        <v/>
      </c>
      <c r="B9" s="76"/>
      <c r="C9" s="76"/>
      <c r="D9" s="77"/>
      <c r="E9" s="78"/>
      <c r="F9" s="78"/>
      <c r="G9" s="79"/>
      <c r="H9" s="80"/>
      <c r="I9" s="77"/>
      <c r="J9" s="77"/>
      <c r="K9" s="78"/>
      <c r="L9" s="78"/>
      <c r="M9" s="81"/>
      <c r="N9" s="78"/>
      <c r="O9" s="78"/>
      <c r="P9" s="82"/>
      <c r="Q9" s="104" t="str">
        <f t="shared" si="0"/>
        <v/>
      </c>
      <c r="R9" s="104" t="str">
        <f t="shared" si="1"/>
        <v/>
      </c>
    </row>
    <row r="10" spans="1:18" s="104" customFormat="1" ht="14.1" customHeight="1" x14ac:dyDescent="0.2">
      <c r="A10" s="11" t="str">
        <f>IF(D10="","",COUNT($A$7:A9)+1)</f>
        <v/>
      </c>
      <c r="B10" s="76"/>
      <c r="C10" s="76"/>
      <c r="D10" s="77"/>
      <c r="E10" s="78"/>
      <c r="F10" s="78"/>
      <c r="G10" s="79"/>
      <c r="H10" s="80"/>
      <c r="I10" s="77"/>
      <c r="J10" s="77"/>
      <c r="K10" s="78"/>
      <c r="L10" s="78"/>
      <c r="M10" s="81"/>
      <c r="N10" s="78"/>
      <c r="O10" s="78"/>
      <c r="P10" s="82"/>
      <c r="Q10" s="104" t="str">
        <f t="shared" si="0"/>
        <v/>
      </c>
      <c r="R10" s="104" t="str">
        <f t="shared" si="1"/>
        <v/>
      </c>
    </row>
    <row r="11" spans="1:18" s="104" customFormat="1" ht="14.1" customHeight="1" x14ac:dyDescent="0.2">
      <c r="A11" s="11" t="str">
        <f>IF(D11="","",COUNT($A$7:A10)+1)</f>
        <v/>
      </c>
      <c r="B11" s="76"/>
      <c r="C11" s="76"/>
      <c r="D11" s="77"/>
      <c r="E11" s="78"/>
      <c r="F11" s="78"/>
      <c r="G11" s="79"/>
      <c r="H11" s="80"/>
      <c r="I11" s="77"/>
      <c r="J11" s="77"/>
      <c r="K11" s="78"/>
      <c r="L11" s="78"/>
      <c r="M11" s="81"/>
      <c r="N11" s="78"/>
      <c r="O11" s="78"/>
      <c r="P11" s="82"/>
      <c r="Q11" s="104" t="str">
        <f t="shared" si="0"/>
        <v/>
      </c>
      <c r="R11" s="104" t="str">
        <f t="shared" si="1"/>
        <v/>
      </c>
    </row>
    <row r="12" spans="1:18" s="104" customFormat="1" ht="14.1" customHeight="1" x14ac:dyDescent="0.2">
      <c r="A12" s="11" t="str">
        <f>IF(D12="","",COUNT($A$7:A11)+1)</f>
        <v/>
      </c>
      <c r="B12" s="76"/>
      <c r="C12" s="76"/>
      <c r="D12" s="77"/>
      <c r="E12" s="78"/>
      <c r="F12" s="78"/>
      <c r="G12" s="79"/>
      <c r="H12" s="80"/>
      <c r="I12" s="77"/>
      <c r="J12" s="77"/>
      <c r="K12" s="78"/>
      <c r="L12" s="78"/>
      <c r="M12" s="81"/>
      <c r="N12" s="78"/>
      <c r="O12" s="78"/>
      <c r="P12" s="82"/>
      <c r="Q12" s="104" t="str">
        <f t="shared" si="0"/>
        <v/>
      </c>
      <c r="R12" s="104" t="str">
        <f t="shared" si="1"/>
        <v/>
      </c>
    </row>
    <row r="13" spans="1:18" s="104" customFormat="1" ht="14.1" customHeight="1" x14ac:dyDescent="0.2">
      <c r="A13" s="11" t="str">
        <f>IF(D13="","",COUNT($A$7:A12)+1)</f>
        <v/>
      </c>
      <c r="B13" s="76"/>
      <c r="C13" s="76"/>
      <c r="D13" s="77"/>
      <c r="E13" s="78"/>
      <c r="F13" s="78"/>
      <c r="G13" s="79"/>
      <c r="H13" s="80"/>
      <c r="I13" s="77"/>
      <c r="J13" s="77"/>
      <c r="K13" s="78"/>
      <c r="L13" s="78"/>
      <c r="M13" s="81"/>
      <c r="N13" s="78"/>
      <c r="O13" s="78"/>
      <c r="P13" s="82"/>
      <c r="Q13" s="104" t="str">
        <f t="shared" si="0"/>
        <v/>
      </c>
      <c r="R13" s="104" t="str">
        <f t="shared" si="1"/>
        <v/>
      </c>
    </row>
    <row r="14" spans="1:18" s="104" customFormat="1" ht="14.1" customHeight="1" x14ac:dyDescent="0.2">
      <c r="A14" s="11" t="str">
        <f>IF(D14="","",COUNT($A$7:A13)+1)</f>
        <v/>
      </c>
      <c r="B14" s="76"/>
      <c r="C14" s="76"/>
      <c r="D14" s="77"/>
      <c r="E14" s="78"/>
      <c r="F14" s="78"/>
      <c r="G14" s="79"/>
      <c r="H14" s="80"/>
      <c r="I14" s="77"/>
      <c r="J14" s="77"/>
      <c r="K14" s="78"/>
      <c r="L14" s="78"/>
      <c r="M14" s="81"/>
      <c r="N14" s="78"/>
      <c r="O14" s="78"/>
      <c r="P14" s="82"/>
      <c r="Q14" s="104" t="str">
        <f t="shared" si="0"/>
        <v/>
      </c>
      <c r="R14" s="104" t="str">
        <f t="shared" si="1"/>
        <v/>
      </c>
    </row>
    <row r="15" spans="1:18" s="104" customFormat="1" ht="14.1" customHeight="1" x14ac:dyDescent="0.2">
      <c r="A15" s="11" t="str">
        <f>IF(D15="","",COUNT($A$7:A14)+1)</f>
        <v/>
      </c>
      <c r="B15" s="76"/>
      <c r="C15" s="76"/>
      <c r="D15" s="77"/>
      <c r="E15" s="78"/>
      <c r="F15" s="78"/>
      <c r="G15" s="79"/>
      <c r="H15" s="80"/>
      <c r="I15" s="77"/>
      <c r="J15" s="77"/>
      <c r="K15" s="78"/>
      <c r="L15" s="78"/>
      <c r="M15" s="81"/>
      <c r="N15" s="78"/>
      <c r="O15" s="78"/>
      <c r="P15" s="82"/>
      <c r="Q15" s="104" t="str">
        <f t="shared" si="0"/>
        <v/>
      </c>
      <c r="R15" s="104" t="str">
        <f t="shared" si="1"/>
        <v/>
      </c>
    </row>
    <row r="16" spans="1:18" s="104" customFormat="1" ht="14.1" customHeight="1" x14ac:dyDescent="0.2">
      <c r="A16" s="11" t="str">
        <f>IF(D16="","",COUNT($A$7:A15)+1)</f>
        <v/>
      </c>
      <c r="B16" s="76"/>
      <c r="C16" s="76"/>
      <c r="D16" s="77"/>
      <c r="E16" s="78"/>
      <c r="F16" s="78"/>
      <c r="G16" s="79"/>
      <c r="H16" s="80"/>
      <c r="I16" s="77"/>
      <c r="J16" s="77"/>
      <c r="K16" s="78"/>
      <c r="L16" s="78"/>
      <c r="M16" s="81"/>
      <c r="N16" s="78"/>
      <c r="O16" s="78"/>
      <c r="P16" s="82"/>
      <c r="Q16" s="104" t="str">
        <f t="shared" si="0"/>
        <v/>
      </c>
      <c r="R16" s="104" t="str">
        <f t="shared" si="1"/>
        <v/>
      </c>
    </row>
    <row r="17" spans="1:18" s="104" customFormat="1" ht="14.1" customHeight="1" x14ac:dyDescent="0.2">
      <c r="A17" s="11" t="str">
        <f>IF(D17="","",COUNT($A$7:A16)+1)</f>
        <v/>
      </c>
      <c r="B17" s="76"/>
      <c r="C17" s="76"/>
      <c r="D17" s="77"/>
      <c r="E17" s="78"/>
      <c r="F17" s="78"/>
      <c r="G17" s="79"/>
      <c r="H17" s="80"/>
      <c r="I17" s="77"/>
      <c r="J17" s="77"/>
      <c r="K17" s="78"/>
      <c r="L17" s="78"/>
      <c r="M17" s="81"/>
      <c r="N17" s="78"/>
      <c r="O17" s="78"/>
      <c r="P17" s="82"/>
      <c r="Q17" s="104" t="str">
        <f t="shared" si="0"/>
        <v/>
      </c>
      <c r="R17" s="104" t="str">
        <f t="shared" si="1"/>
        <v/>
      </c>
    </row>
    <row r="18" spans="1:18" s="104" customFormat="1" ht="14.1" customHeight="1" x14ac:dyDescent="0.2">
      <c r="A18" s="11" t="str">
        <f>IF(D18="","",COUNT($A$7:A17)+1)</f>
        <v/>
      </c>
      <c r="B18" s="76"/>
      <c r="C18" s="76"/>
      <c r="D18" s="77"/>
      <c r="E18" s="78"/>
      <c r="F18" s="78"/>
      <c r="G18" s="79"/>
      <c r="H18" s="80"/>
      <c r="I18" s="77"/>
      <c r="J18" s="77"/>
      <c r="K18" s="78"/>
      <c r="L18" s="78"/>
      <c r="M18" s="81"/>
      <c r="N18" s="78"/>
      <c r="O18" s="78"/>
      <c r="P18" s="82"/>
      <c r="Q18" s="104" t="str">
        <f t="shared" si="0"/>
        <v/>
      </c>
      <c r="R18" s="104" t="str">
        <f t="shared" si="1"/>
        <v/>
      </c>
    </row>
    <row r="19" spans="1:18" s="104" customFormat="1" ht="14.1" customHeight="1" x14ac:dyDescent="0.2">
      <c r="A19" s="11" t="str">
        <f>IF(D19="","",COUNT($A$7:A18)+1)</f>
        <v/>
      </c>
      <c r="B19" s="76"/>
      <c r="C19" s="76"/>
      <c r="D19" s="77"/>
      <c r="E19" s="78"/>
      <c r="F19" s="78"/>
      <c r="G19" s="79"/>
      <c r="H19" s="80"/>
      <c r="I19" s="77"/>
      <c r="J19" s="77"/>
      <c r="K19" s="78"/>
      <c r="L19" s="78"/>
      <c r="M19" s="81"/>
      <c r="N19" s="78"/>
      <c r="O19" s="78"/>
      <c r="P19" s="82"/>
      <c r="Q19" s="104" t="str">
        <f t="shared" si="0"/>
        <v/>
      </c>
      <c r="R19" s="104" t="str">
        <f t="shared" si="1"/>
        <v/>
      </c>
    </row>
    <row r="20" spans="1:18" s="104" customFormat="1" ht="14.1" customHeight="1" x14ac:dyDescent="0.2">
      <c r="A20" s="11" t="str">
        <f>IF(D20="","",COUNT($A$7:A19)+1)</f>
        <v/>
      </c>
      <c r="B20" s="76"/>
      <c r="C20" s="76"/>
      <c r="D20" s="77"/>
      <c r="E20" s="78"/>
      <c r="F20" s="78"/>
      <c r="G20" s="79"/>
      <c r="H20" s="80"/>
      <c r="I20" s="77"/>
      <c r="J20" s="77"/>
      <c r="K20" s="78"/>
      <c r="L20" s="78"/>
      <c r="M20" s="81"/>
      <c r="N20" s="78"/>
      <c r="O20" s="78"/>
      <c r="P20" s="82"/>
      <c r="Q20" s="104" t="str">
        <f t="shared" si="0"/>
        <v/>
      </c>
      <c r="R20" s="104" t="str">
        <f t="shared" si="1"/>
        <v/>
      </c>
    </row>
    <row r="21" spans="1:18" s="104" customFormat="1" ht="14.1" customHeight="1" x14ac:dyDescent="0.2">
      <c r="A21" s="11" t="str">
        <f>IF(D21="","",COUNT($A$7:A20)+1)</f>
        <v/>
      </c>
      <c r="B21" s="76"/>
      <c r="C21" s="76"/>
      <c r="D21" s="77"/>
      <c r="E21" s="78"/>
      <c r="F21" s="78"/>
      <c r="G21" s="79"/>
      <c r="H21" s="80"/>
      <c r="I21" s="77"/>
      <c r="J21" s="77"/>
      <c r="K21" s="78"/>
      <c r="L21" s="78"/>
      <c r="M21" s="81"/>
      <c r="N21" s="78"/>
      <c r="O21" s="78"/>
      <c r="P21" s="82"/>
      <c r="Q21" s="104" t="str">
        <f t="shared" si="0"/>
        <v/>
      </c>
      <c r="R21" s="104" t="str">
        <f t="shared" si="1"/>
        <v/>
      </c>
    </row>
    <row r="22" spans="1:18" s="104" customFormat="1" ht="14.1" customHeight="1" x14ac:dyDescent="0.2">
      <c r="A22" s="11" t="str">
        <f>IF(D22="","",COUNT($A$7:A21)+1)</f>
        <v/>
      </c>
      <c r="B22" s="76"/>
      <c r="C22" s="76"/>
      <c r="D22" s="77"/>
      <c r="E22" s="78"/>
      <c r="F22" s="78"/>
      <c r="G22" s="79"/>
      <c r="H22" s="80"/>
      <c r="I22" s="77"/>
      <c r="J22" s="77"/>
      <c r="K22" s="78"/>
      <c r="L22" s="78"/>
      <c r="M22" s="81"/>
      <c r="N22" s="78"/>
      <c r="O22" s="78"/>
      <c r="P22" s="82"/>
      <c r="Q22" s="104" t="str">
        <f t="shared" si="0"/>
        <v/>
      </c>
      <c r="R22" s="104" t="str">
        <f t="shared" si="1"/>
        <v/>
      </c>
    </row>
    <row r="23" spans="1:18" s="104" customFormat="1" ht="14.1" customHeight="1" x14ac:dyDescent="0.2">
      <c r="A23" s="11" t="str">
        <f>IF(D23="","",COUNT($A$7:A22)+1)</f>
        <v/>
      </c>
      <c r="B23" s="76"/>
      <c r="C23" s="76"/>
      <c r="D23" s="77"/>
      <c r="E23" s="78"/>
      <c r="F23" s="78"/>
      <c r="G23" s="79"/>
      <c r="H23" s="80"/>
      <c r="I23" s="77"/>
      <c r="J23" s="77"/>
      <c r="K23" s="78"/>
      <c r="L23" s="78"/>
      <c r="M23" s="81"/>
      <c r="N23" s="78"/>
      <c r="O23" s="78"/>
      <c r="P23" s="82"/>
      <c r="Q23" s="104" t="str">
        <f t="shared" si="0"/>
        <v/>
      </c>
      <c r="R23" s="104" t="str">
        <f t="shared" si="1"/>
        <v/>
      </c>
    </row>
    <row r="24" spans="1:18" s="104" customFormat="1" ht="14.1" customHeight="1" x14ac:dyDescent="0.2">
      <c r="A24" s="11" t="str">
        <f>IF(D24="","",COUNT($A$7:A23)+1)</f>
        <v/>
      </c>
      <c r="B24" s="76"/>
      <c r="C24" s="76"/>
      <c r="D24" s="77"/>
      <c r="E24" s="78"/>
      <c r="F24" s="78"/>
      <c r="G24" s="79"/>
      <c r="H24" s="80"/>
      <c r="I24" s="77"/>
      <c r="J24" s="77"/>
      <c r="K24" s="78"/>
      <c r="L24" s="78"/>
      <c r="M24" s="81"/>
      <c r="N24" s="78"/>
      <c r="O24" s="78"/>
      <c r="P24" s="82"/>
      <c r="Q24" s="104" t="str">
        <f t="shared" si="0"/>
        <v/>
      </c>
      <c r="R24" s="104" t="str">
        <f t="shared" si="1"/>
        <v/>
      </c>
    </row>
    <row r="25" spans="1:18" s="104" customFormat="1" ht="14.1" customHeight="1" x14ac:dyDescent="0.2">
      <c r="A25" s="11" t="str">
        <f>IF(D25="","",COUNT($A$7:A24)+1)</f>
        <v/>
      </c>
      <c r="B25" s="76"/>
      <c r="C25" s="76"/>
      <c r="D25" s="77"/>
      <c r="E25" s="78"/>
      <c r="F25" s="78"/>
      <c r="G25" s="79"/>
      <c r="H25" s="80"/>
      <c r="I25" s="77"/>
      <c r="J25" s="77"/>
      <c r="K25" s="78"/>
      <c r="L25" s="78"/>
      <c r="M25" s="81"/>
      <c r="N25" s="78"/>
      <c r="O25" s="78"/>
      <c r="P25" s="82"/>
      <c r="Q25" s="104" t="str">
        <f t="shared" si="0"/>
        <v/>
      </c>
      <c r="R25" s="104" t="str">
        <f t="shared" si="1"/>
        <v/>
      </c>
    </row>
    <row r="26" spans="1:18" s="104" customFormat="1" ht="14.1" customHeight="1" x14ac:dyDescent="0.2">
      <c r="A26" s="11" t="str">
        <f>IF(D26="","",COUNT($A$7:A25)+1)</f>
        <v/>
      </c>
      <c r="B26" s="76"/>
      <c r="C26" s="76"/>
      <c r="D26" s="77"/>
      <c r="E26" s="78"/>
      <c r="F26" s="78"/>
      <c r="G26" s="79"/>
      <c r="H26" s="80"/>
      <c r="I26" s="77"/>
      <c r="J26" s="77"/>
      <c r="K26" s="78"/>
      <c r="L26" s="78"/>
      <c r="M26" s="81"/>
      <c r="N26" s="78"/>
      <c r="O26" s="78"/>
      <c r="P26" s="82"/>
      <c r="Q26" s="104" t="str">
        <f t="shared" si="0"/>
        <v/>
      </c>
      <c r="R26" s="104" t="str">
        <f t="shared" si="1"/>
        <v/>
      </c>
    </row>
    <row r="27" spans="1:18" s="104" customFormat="1" ht="14.1" customHeight="1" x14ac:dyDescent="0.2">
      <c r="A27" s="11" t="str">
        <f>IF(D27="","",COUNT($A$7:A26)+1)</f>
        <v/>
      </c>
      <c r="B27" s="76"/>
      <c r="C27" s="76"/>
      <c r="D27" s="77"/>
      <c r="E27" s="78"/>
      <c r="F27" s="78"/>
      <c r="G27" s="79"/>
      <c r="H27" s="80"/>
      <c r="I27" s="77"/>
      <c r="J27" s="77"/>
      <c r="K27" s="78"/>
      <c r="L27" s="78"/>
      <c r="M27" s="81"/>
      <c r="N27" s="78"/>
      <c r="O27" s="78"/>
      <c r="P27" s="82"/>
      <c r="Q27" s="104" t="str">
        <f t="shared" si="0"/>
        <v/>
      </c>
      <c r="R27" s="104" t="str">
        <f t="shared" si="1"/>
        <v/>
      </c>
    </row>
    <row r="28" spans="1:18" s="104" customFormat="1" ht="14.1" customHeight="1" x14ac:dyDescent="0.2">
      <c r="A28" s="11" t="str">
        <f>IF(D28="","",COUNT($A$7:A27)+1)</f>
        <v/>
      </c>
      <c r="B28" s="76"/>
      <c r="C28" s="76"/>
      <c r="D28" s="77"/>
      <c r="E28" s="78"/>
      <c r="F28" s="78"/>
      <c r="G28" s="79"/>
      <c r="H28" s="80"/>
      <c r="I28" s="77"/>
      <c r="J28" s="77"/>
      <c r="K28" s="78"/>
      <c r="L28" s="78"/>
      <c r="M28" s="81"/>
      <c r="N28" s="78"/>
      <c r="O28" s="78"/>
      <c r="P28" s="82"/>
      <c r="Q28" s="104" t="str">
        <f t="shared" si="0"/>
        <v/>
      </c>
      <c r="R28" s="104" t="str">
        <f t="shared" si="1"/>
        <v/>
      </c>
    </row>
    <row r="29" spans="1:18" s="104" customFormat="1" ht="14.1" customHeight="1" x14ac:dyDescent="0.2">
      <c r="A29" s="11" t="str">
        <f>IF(D29="","",COUNT($A$7:A28)+1)</f>
        <v/>
      </c>
      <c r="B29" s="76"/>
      <c r="C29" s="76"/>
      <c r="D29" s="77"/>
      <c r="E29" s="78"/>
      <c r="F29" s="78"/>
      <c r="G29" s="79"/>
      <c r="H29" s="80"/>
      <c r="I29" s="77"/>
      <c r="J29" s="77"/>
      <c r="K29" s="78"/>
      <c r="L29" s="78"/>
      <c r="M29" s="81"/>
      <c r="N29" s="78"/>
      <c r="O29" s="78"/>
      <c r="P29" s="82"/>
      <c r="Q29" s="104" t="str">
        <f t="shared" si="0"/>
        <v/>
      </c>
      <c r="R29" s="104" t="str">
        <f t="shared" si="1"/>
        <v/>
      </c>
    </row>
    <row r="30" spans="1:18" s="104" customFormat="1" ht="14.1" customHeight="1" x14ac:dyDescent="0.2">
      <c r="A30" s="11" t="str">
        <f>IF(D30="","",COUNT($A$7:A29)+1)</f>
        <v/>
      </c>
      <c r="B30" s="76"/>
      <c r="C30" s="76"/>
      <c r="D30" s="77"/>
      <c r="E30" s="78"/>
      <c r="F30" s="78"/>
      <c r="G30" s="79"/>
      <c r="H30" s="80"/>
      <c r="I30" s="77"/>
      <c r="J30" s="77"/>
      <c r="K30" s="78"/>
      <c r="L30" s="78"/>
      <c r="M30" s="81"/>
      <c r="N30" s="78"/>
      <c r="O30" s="78"/>
      <c r="P30" s="82"/>
      <c r="Q30" s="104" t="str">
        <f t="shared" si="0"/>
        <v/>
      </c>
      <c r="R30" s="104" t="str">
        <f t="shared" si="1"/>
        <v/>
      </c>
    </row>
    <row r="31" spans="1:18" s="104" customFormat="1" ht="14.1" customHeight="1" x14ac:dyDescent="0.2">
      <c r="A31" s="11" t="str">
        <f>IF(D31="","",COUNT($A$7:A30)+1)</f>
        <v/>
      </c>
      <c r="B31" s="76"/>
      <c r="C31" s="76"/>
      <c r="D31" s="77"/>
      <c r="E31" s="78"/>
      <c r="F31" s="78"/>
      <c r="G31" s="79"/>
      <c r="H31" s="80"/>
      <c r="I31" s="77"/>
      <c r="J31" s="77"/>
      <c r="K31" s="78"/>
      <c r="L31" s="78"/>
      <c r="M31" s="81"/>
      <c r="N31" s="78"/>
      <c r="O31" s="78"/>
      <c r="P31" s="82"/>
      <c r="Q31" s="104" t="str">
        <f t="shared" si="0"/>
        <v/>
      </c>
      <c r="R31" s="104" t="str">
        <f t="shared" si="1"/>
        <v/>
      </c>
    </row>
    <row r="32" spans="1:18" s="104" customFormat="1" ht="14.1" customHeight="1" x14ac:dyDescent="0.2">
      <c r="A32" s="11" t="str">
        <f>IF(D32="","",COUNT($A$7:A31)+1)</f>
        <v/>
      </c>
      <c r="B32" s="76"/>
      <c r="C32" s="76"/>
      <c r="D32" s="77"/>
      <c r="E32" s="78"/>
      <c r="F32" s="78"/>
      <c r="G32" s="79"/>
      <c r="H32" s="80"/>
      <c r="I32" s="77"/>
      <c r="J32" s="77"/>
      <c r="K32" s="78"/>
      <c r="L32" s="78"/>
      <c r="M32" s="81"/>
      <c r="N32" s="78"/>
      <c r="O32" s="78"/>
      <c r="P32" s="82"/>
      <c r="Q32" s="104" t="str">
        <f t="shared" si="0"/>
        <v/>
      </c>
      <c r="R32" s="104" t="str">
        <f t="shared" si="1"/>
        <v/>
      </c>
    </row>
    <row r="33" spans="1:18" s="104" customFormat="1" ht="14.1" customHeight="1" x14ac:dyDescent="0.2">
      <c r="A33" s="11" t="str">
        <f>IF(D33="","",COUNT($A$7:A32)+1)</f>
        <v/>
      </c>
      <c r="B33" s="76"/>
      <c r="C33" s="76"/>
      <c r="D33" s="77"/>
      <c r="E33" s="78"/>
      <c r="F33" s="78"/>
      <c r="G33" s="79"/>
      <c r="H33" s="80"/>
      <c r="I33" s="77"/>
      <c r="J33" s="77"/>
      <c r="K33" s="78"/>
      <c r="L33" s="78"/>
      <c r="M33" s="81"/>
      <c r="N33" s="78"/>
      <c r="O33" s="78"/>
      <c r="P33" s="82"/>
      <c r="Q33" s="104" t="str">
        <f t="shared" si="0"/>
        <v/>
      </c>
      <c r="R33" s="104" t="str">
        <f t="shared" si="1"/>
        <v/>
      </c>
    </row>
    <row r="34" spans="1:18" s="104" customFormat="1" ht="14.1" customHeight="1" x14ac:dyDescent="0.2">
      <c r="A34" s="11" t="str">
        <f>IF(D34="","",COUNT($A$7:A33)+1)</f>
        <v/>
      </c>
      <c r="B34" s="76"/>
      <c r="C34" s="76"/>
      <c r="D34" s="77"/>
      <c r="E34" s="78"/>
      <c r="F34" s="78"/>
      <c r="G34" s="79"/>
      <c r="H34" s="80"/>
      <c r="I34" s="77"/>
      <c r="J34" s="77"/>
      <c r="K34" s="78"/>
      <c r="L34" s="78"/>
      <c r="M34" s="81"/>
      <c r="N34" s="78"/>
      <c r="O34" s="78"/>
      <c r="P34" s="82"/>
      <c r="Q34" s="104" t="str">
        <f t="shared" si="0"/>
        <v/>
      </c>
      <c r="R34" s="104" t="str">
        <f t="shared" si="1"/>
        <v/>
      </c>
    </row>
    <row r="35" spans="1:18" s="104" customFormat="1" ht="14.1" customHeight="1" x14ac:dyDescent="0.2">
      <c r="A35" s="11" t="str">
        <f>IF(D35="","",COUNT($A$7:A34)+1)</f>
        <v/>
      </c>
      <c r="B35" s="76"/>
      <c r="C35" s="76"/>
      <c r="D35" s="77"/>
      <c r="E35" s="78"/>
      <c r="F35" s="78"/>
      <c r="G35" s="79"/>
      <c r="H35" s="80"/>
      <c r="I35" s="77"/>
      <c r="J35" s="77"/>
      <c r="K35" s="78"/>
      <c r="L35" s="78"/>
      <c r="M35" s="81"/>
      <c r="N35" s="78"/>
      <c r="O35" s="78"/>
      <c r="P35" s="82"/>
      <c r="Q35" s="104" t="str">
        <f t="shared" si="0"/>
        <v/>
      </c>
      <c r="R35" s="104" t="str">
        <f t="shared" si="1"/>
        <v/>
      </c>
    </row>
    <row r="36" spans="1:18" s="104" customFormat="1" ht="14.1" customHeight="1" x14ac:dyDescent="0.2">
      <c r="A36" s="11" t="str">
        <f>IF(D36="","",COUNT($A$7:A35)+1)</f>
        <v/>
      </c>
      <c r="B36" s="76"/>
      <c r="C36" s="76"/>
      <c r="D36" s="77"/>
      <c r="E36" s="78"/>
      <c r="F36" s="78"/>
      <c r="G36" s="79"/>
      <c r="H36" s="80"/>
      <c r="I36" s="77"/>
      <c r="J36" s="77"/>
      <c r="K36" s="78"/>
      <c r="L36" s="78"/>
      <c r="M36" s="81"/>
      <c r="N36" s="78"/>
      <c r="O36" s="78"/>
      <c r="P36" s="82"/>
      <c r="Q36" s="104" t="str">
        <f t="shared" si="0"/>
        <v/>
      </c>
      <c r="R36" s="104" t="str">
        <f t="shared" si="1"/>
        <v/>
      </c>
    </row>
    <row r="37" spans="1:18" s="104" customFormat="1" ht="14.1" customHeight="1" x14ac:dyDescent="0.2">
      <c r="A37" s="11" t="str">
        <f>IF(D37="","",COUNT($A$7:A36)+1)</f>
        <v/>
      </c>
      <c r="B37" s="76"/>
      <c r="C37" s="76"/>
      <c r="D37" s="77"/>
      <c r="E37" s="78"/>
      <c r="F37" s="78"/>
      <c r="G37" s="79"/>
      <c r="H37" s="80"/>
      <c r="I37" s="77"/>
      <c r="J37" s="77"/>
      <c r="K37" s="78"/>
      <c r="L37" s="78"/>
      <c r="M37" s="81"/>
      <c r="N37" s="78"/>
      <c r="O37" s="78"/>
      <c r="P37" s="82"/>
      <c r="Q37" s="104" t="str">
        <f t="shared" si="0"/>
        <v/>
      </c>
      <c r="R37" s="104" t="str">
        <f t="shared" si="1"/>
        <v/>
      </c>
    </row>
    <row r="38" spans="1:18" s="104" customFormat="1" ht="14.1" customHeight="1" x14ac:dyDescent="0.2">
      <c r="A38" s="11" t="str">
        <f>IF(D38="","",COUNT($A$7:A37)+1)</f>
        <v/>
      </c>
      <c r="B38" s="76"/>
      <c r="C38" s="76"/>
      <c r="D38" s="77"/>
      <c r="E38" s="78"/>
      <c r="F38" s="78"/>
      <c r="G38" s="79"/>
      <c r="H38" s="80"/>
      <c r="I38" s="77"/>
      <c r="J38" s="77"/>
      <c r="K38" s="78"/>
      <c r="L38" s="78"/>
      <c r="M38" s="81"/>
      <c r="N38" s="78"/>
      <c r="O38" s="78"/>
      <c r="P38" s="82"/>
      <c r="Q38" s="104" t="str">
        <f t="shared" si="0"/>
        <v/>
      </c>
      <c r="R38" s="104" t="str">
        <f t="shared" si="1"/>
        <v/>
      </c>
    </row>
    <row r="39" spans="1:18" s="104" customFormat="1" ht="14.1" customHeight="1" x14ac:dyDescent="0.2">
      <c r="A39" s="11" t="str">
        <f>IF(D39="","",COUNT($A$7:A38)+1)</f>
        <v/>
      </c>
      <c r="B39" s="76"/>
      <c r="C39" s="76"/>
      <c r="D39" s="77"/>
      <c r="E39" s="78"/>
      <c r="F39" s="78"/>
      <c r="G39" s="79"/>
      <c r="H39" s="80"/>
      <c r="I39" s="77"/>
      <c r="J39" s="77"/>
      <c r="K39" s="78"/>
      <c r="L39" s="78"/>
      <c r="M39" s="81"/>
      <c r="N39" s="78"/>
      <c r="O39" s="78"/>
      <c r="P39" s="82"/>
      <c r="Q39" s="104" t="str">
        <f t="shared" si="0"/>
        <v/>
      </c>
      <c r="R39" s="104" t="str">
        <f t="shared" si="1"/>
        <v/>
      </c>
    </row>
    <row r="40" spans="1:18" s="104" customFormat="1" ht="14.1" customHeight="1" x14ac:dyDescent="0.2">
      <c r="A40" s="11" t="str">
        <f>IF(D40="","",COUNT($A$7:A39)+1)</f>
        <v/>
      </c>
      <c r="B40" s="76"/>
      <c r="C40" s="76"/>
      <c r="D40" s="77"/>
      <c r="E40" s="78"/>
      <c r="F40" s="78"/>
      <c r="G40" s="79"/>
      <c r="H40" s="80"/>
      <c r="I40" s="77"/>
      <c r="J40" s="77"/>
      <c r="K40" s="78"/>
      <c r="L40" s="78"/>
      <c r="M40" s="81"/>
      <c r="N40" s="78"/>
      <c r="O40" s="78"/>
      <c r="P40" s="82"/>
      <c r="Q40" s="104" t="str">
        <f t="shared" si="0"/>
        <v/>
      </c>
      <c r="R40" s="104" t="str">
        <f t="shared" si="1"/>
        <v/>
      </c>
    </row>
    <row r="41" spans="1:18" s="104" customFormat="1" ht="14.1" customHeight="1" x14ac:dyDescent="0.2">
      <c r="A41" s="11" t="str">
        <f>IF(D41="","",COUNT($A$7:A40)+1)</f>
        <v/>
      </c>
      <c r="B41" s="76"/>
      <c r="C41" s="76"/>
      <c r="D41" s="77"/>
      <c r="E41" s="78"/>
      <c r="F41" s="78"/>
      <c r="G41" s="79"/>
      <c r="H41" s="80"/>
      <c r="I41" s="77"/>
      <c r="J41" s="77"/>
      <c r="K41" s="78"/>
      <c r="L41" s="78"/>
      <c r="M41" s="81"/>
      <c r="N41" s="78"/>
      <c r="O41" s="78"/>
      <c r="P41" s="82"/>
      <c r="Q41" s="104" t="str">
        <f t="shared" si="0"/>
        <v/>
      </c>
      <c r="R41" s="104" t="str">
        <f t="shared" si="1"/>
        <v/>
      </c>
    </row>
    <row r="42" spans="1:18" s="104" customFormat="1" ht="14.1" customHeight="1" x14ac:dyDescent="0.2">
      <c r="A42" s="11" t="str">
        <f>IF(D42="","",COUNT($A$7:A41)+1)</f>
        <v/>
      </c>
      <c r="B42" s="76"/>
      <c r="C42" s="76"/>
      <c r="D42" s="77"/>
      <c r="E42" s="78"/>
      <c r="F42" s="78"/>
      <c r="G42" s="79"/>
      <c r="H42" s="80"/>
      <c r="I42" s="77"/>
      <c r="J42" s="77"/>
      <c r="K42" s="78"/>
      <c r="L42" s="78"/>
      <c r="M42" s="81"/>
      <c r="N42" s="78"/>
      <c r="O42" s="78"/>
      <c r="P42" s="82"/>
      <c r="Q42" s="104" t="str">
        <f t="shared" si="0"/>
        <v/>
      </c>
      <c r="R42" s="104" t="str">
        <f t="shared" si="1"/>
        <v/>
      </c>
    </row>
    <row r="43" spans="1:18" s="104" customFormat="1" ht="14.1" customHeight="1" x14ac:dyDescent="0.2">
      <c r="A43" s="11" t="str">
        <f>IF(D43="","",COUNT($A$7:A42)+1)</f>
        <v/>
      </c>
      <c r="B43" s="76"/>
      <c r="C43" s="76"/>
      <c r="D43" s="77"/>
      <c r="E43" s="78"/>
      <c r="F43" s="78"/>
      <c r="G43" s="79"/>
      <c r="H43" s="80"/>
      <c r="I43" s="77"/>
      <c r="J43" s="77"/>
      <c r="K43" s="78"/>
      <c r="L43" s="78"/>
      <c r="M43" s="81"/>
      <c r="N43" s="78"/>
      <c r="O43" s="78"/>
      <c r="P43" s="82"/>
      <c r="Q43" s="104" t="str">
        <f t="shared" si="0"/>
        <v/>
      </c>
      <c r="R43" s="104" t="str">
        <f t="shared" si="1"/>
        <v/>
      </c>
    </row>
    <row r="44" spans="1:18" s="104" customFormat="1" ht="14.1" customHeight="1" x14ac:dyDescent="0.2">
      <c r="A44" s="11" t="str">
        <f>IF(D44="","",COUNT($A$7:A43)+1)</f>
        <v/>
      </c>
      <c r="B44" s="76"/>
      <c r="C44" s="76"/>
      <c r="D44" s="77"/>
      <c r="E44" s="78"/>
      <c r="F44" s="78"/>
      <c r="G44" s="79"/>
      <c r="H44" s="80"/>
      <c r="I44" s="77"/>
      <c r="J44" s="77"/>
      <c r="K44" s="78"/>
      <c r="L44" s="78"/>
      <c r="M44" s="81"/>
      <c r="N44" s="78"/>
      <c r="O44" s="78"/>
      <c r="P44" s="82"/>
      <c r="Q44" s="104" t="str">
        <f t="shared" si="0"/>
        <v/>
      </c>
      <c r="R44" s="104" t="str">
        <f t="shared" si="1"/>
        <v/>
      </c>
    </row>
    <row r="45" spans="1:18" s="104" customFormat="1" ht="14.1" customHeight="1" x14ac:dyDescent="0.2">
      <c r="A45" s="11" t="str">
        <f>IF(D45="","",COUNT($A$7:A44)+1)</f>
        <v/>
      </c>
      <c r="B45" s="76"/>
      <c r="C45" s="76"/>
      <c r="D45" s="77"/>
      <c r="E45" s="78"/>
      <c r="F45" s="78"/>
      <c r="G45" s="79"/>
      <c r="H45" s="80"/>
      <c r="I45" s="77"/>
      <c r="J45" s="77"/>
      <c r="K45" s="78"/>
      <c r="L45" s="78"/>
      <c r="M45" s="81"/>
      <c r="N45" s="78"/>
      <c r="O45" s="78"/>
      <c r="P45" s="82"/>
      <c r="Q45" s="104" t="str">
        <f t="shared" si="0"/>
        <v/>
      </c>
      <c r="R45" s="104" t="str">
        <f t="shared" si="1"/>
        <v/>
      </c>
    </row>
    <row r="46" spans="1:18" s="104" customFormat="1" ht="14.1" customHeight="1" x14ac:dyDescent="0.2">
      <c r="A46" s="11" t="str">
        <f>IF(D46="","",COUNT($A$7:A45)+1)</f>
        <v/>
      </c>
      <c r="B46" s="76"/>
      <c r="C46" s="76"/>
      <c r="D46" s="77"/>
      <c r="E46" s="78"/>
      <c r="F46" s="78"/>
      <c r="G46" s="79"/>
      <c r="H46" s="80"/>
      <c r="I46" s="77"/>
      <c r="J46" s="77"/>
      <c r="K46" s="78"/>
      <c r="L46" s="78"/>
      <c r="M46" s="81"/>
      <c r="N46" s="78"/>
      <c r="O46" s="78"/>
      <c r="P46" s="82"/>
      <c r="Q46" s="104" t="str">
        <f t="shared" si="0"/>
        <v/>
      </c>
      <c r="R46" s="104" t="str">
        <f t="shared" si="1"/>
        <v/>
      </c>
    </row>
    <row r="47" spans="1:18" s="104" customFormat="1" ht="14.1" customHeight="1" x14ac:dyDescent="0.2">
      <c r="A47" s="11" t="str">
        <f>IF(D47="","",COUNT($A$7:A46)+1)</f>
        <v/>
      </c>
      <c r="B47" s="76"/>
      <c r="C47" s="76"/>
      <c r="D47" s="77"/>
      <c r="E47" s="78"/>
      <c r="F47" s="78"/>
      <c r="G47" s="79"/>
      <c r="H47" s="80"/>
      <c r="I47" s="77"/>
      <c r="J47" s="77"/>
      <c r="K47" s="78"/>
      <c r="L47" s="78"/>
      <c r="M47" s="81"/>
      <c r="N47" s="78"/>
      <c r="O47" s="78"/>
      <c r="P47" s="82"/>
      <c r="Q47" s="104" t="str">
        <f t="shared" si="0"/>
        <v/>
      </c>
      <c r="R47" s="104" t="str">
        <f t="shared" si="1"/>
        <v/>
      </c>
    </row>
    <row r="48" spans="1:18" s="104" customFormat="1" ht="14.1" customHeight="1" x14ac:dyDescent="0.2">
      <c r="A48" s="11" t="str">
        <f>IF(D48="","",COUNT($A$7:A47)+1)</f>
        <v/>
      </c>
      <c r="B48" s="76"/>
      <c r="C48" s="76"/>
      <c r="D48" s="77"/>
      <c r="E48" s="78"/>
      <c r="F48" s="78"/>
      <c r="G48" s="79"/>
      <c r="H48" s="80"/>
      <c r="I48" s="77"/>
      <c r="J48" s="77"/>
      <c r="K48" s="78"/>
      <c r="L48" s="78"/>
      <c r="M48" s="81"/>
      <c r="N48" s="78"/>
      <c r="O48" s="78"/>
      <c r="P48" s="82"/>
      <c r="Q48" s="104" t="str">
        <f t="shared" si="0"/>
        <v/>
      </c>
      <c r="R48" s="104" t="str">
        <f t="shared" si="1"/>
        <v/>
      </c>
    </row>
    <row r="49" spans="1:18" s="104" customFormat="1" ht="14.1" customHeight="1" x14ac:dyDescent="0.2">
      <c r="A49" s="11" t="str">
        <f>IF(D49="","",COUNT($A$7:A48)+1)</f>
        <v/>
      </c>
      <c r="B49" s="76"/>
      <c r="C49" s="76"/>
      <c r="D49" s="77"/>
      <c r="E49" s="78"/>
      <c r="F49" s="78"/>
      <c r="G49" s="79"/>
      <c r="H49" s="80"/>
      <c r="I49" s="77"/>
      <c r="J49" s="77"/>
      <c r="K49" s="78"/>
      <c r="L49" s="78"/>
      <c r="M49" s="81"/>
      <c r="N49" s="78"/>
      <c r="O49" s="78"/>
      <c r="P49" s="82"/>
      <c r="Q49" s="104" t="str">
        <f t="shared" si="0"/>
        <v/>
      </c>
      <c r="R49" s="104" t="str">
        <f t="shared" si="1"/>
        <v/>
      </c>
    </row>
    <row r="50" spans="1:18" s="104" customFormat="1" ht="14.1" customHeight="1" x14ac:dyDescent="0.2">
      <c r="A50" s="11" t="str">
        <f>IF(D50="","",COUNT($A$7:A49)+1)</f>
        <v/>
      </c>
      <c r="B50" s="76"/>
      <c r="C50" s="76"/>
      <c r="D50" s="77"/>
      <c r="E50" s="78"/>
      <c r="F50" s="78"/>
      <c r="G50" s="79"/>
      <c r="H50" s="80"/>
      <c r="I50" s="77"/>
      <c r="J50" s="77"/>
      <c r="K50" s="78"/>
      <c r="L50" s="78"/>
      <c r="M50" s="81"/>
      <c r="N50" s="78"/>
      <c r="O50" s="78"/>
      <c r="P50" s="82"/>
      <c r="Q50" s="104" t="str">
        <f t="shared" si="0"/>
        <v/>
      </c>
      <c r="R50" s="104" t="str">
        <f t="shared" si="1"/>
        <v/>
      </c>
    </row>
    <row r="51" spans="1:18" s="104" customFormat="1" ht="14.1" customHeight="1" x14ac:dyDescent="0.2">
      <c r="A51" s="11" t="str">
        <f>IF(D51="","",COUNT($A$7:A50)+1)</f>
        <v/>
      </c>
      <c r="B51" s="76"/>
      <c r="C51" s="76"/>
      <c r="D51" s="77"/>
      <c r="E51" s="78"/>
      <c r="F51" s="78"/>
      <c r="G51" s="79"/>
      <c r="H51" s="80"/>
      <c r="I51" s="77"/>
      <c r="J51" s="77"/>
      <c r="K51" s="78"/>
      <c r="L51" s="78"/>
      <c r="M51" s="81"/>
      <c r="N51" s="78"/>
      <c r="O51" s="78"/>
      <c r="P51" s="82"/>
      <c r="Q51" s="104" t="str">
        <f t="shared" si="0"/>
        <v/>
      </c>
      <c r="R51" s="104" t="str">
        <f t="shared" si="1"/>
        <v/>
      </c>
    </row>
    <row r="52" spans="1:18" s="104" customFormat="1" ht="14.1" customHeight="1" x14ac:dyDescent="0.2">
      <c r="A52" s="105"/>
      <c r="B52" s="106"/>
      <c r="C52" s="106"/>
      <c r="D52" s="107"/>
      <c r="E52" s="108"/>
      <c r="F52" s="108"/>
      <c r="G52" s="109"/>
      <c r="H52" s="110"/>
      <c r="I52" s="110"/>
      <c r="J52" s="110"/>
      <c r="K52" s="108"/>
      <c r="L52" s="108"/>
      <c r="M52" s="110"/>
      <c r="N52" s="108"/>
      <c r="O52" s="108"/>
      <c r="P52" s="109"/>
    </row>
    <row r="53" spans="1:18" x14ac:dyDescent="0.25">
      <c r="C53" s="112"/>
      <c r="D53" s="200" t="str">
        <f xml:space="preserve"> "Tổng kết danh sách có "&amp;MAX($A$7:$A$52)&amp;" / "&amp;COUNTIF($E$7:$E$52,"*nữ*")&amp;" (nữ) được lên lớp thẳng, trong đó:"</f>
        <v>Tổng kết danh sách có 0 / 0 (nữ) được lên lớp thẳng, trong đó:</v>
      </c>
      <c r="E53" s="200"/>
      <c r="F53" s="200"/>
      <c r="G53" s="200"/>
      <c r="H53" s="200"/>
      <c r="I53" s="200"/>
      <c r="J53" s="113"/>
    </row>
    <row r="54" spans="1:18" ht="15.75" customHeight="1" x14ac:dyDescent="0.25">
      <c r="D54" s="100"/>
      <c r="E54" s="114" t="s">
        <v>103</v>
      </c>
      <c r="F54" s="115" t="s">
        <v>19</v>
      </c>
      <c r="G54" s="116" t="str">
        <f>COUNTIF($N$7:$N$52,"T")&amp;" / "&amp;COUNTIFS($E$7:$E$52,"*nữ*",$N$7:$N$52,"T")&amp;" nữ"</f>
        <v>0 / 0 nữ</v>
      </c>
      <c r="H54" s="117"/>
      <c r="I54" s="100"/>
      <c r="J54" s="100"/>
      <c r="K54" s="114" t="s">
        <v>104</v>
      </c>
      <c r="L54" s="118" t="s">
        <v>75</v>
      </c>
      <c r="M54" s="116" t="str">
        <f>COUNTIF($O$7:$O$52,"G")&amp;" / "&amp;COUNTIFS($E$7:$E$52,"*nữ*",$O$7:$O$52,"G")&amp;" nữ"</f>
        <v>0 / 0 nữ</v>
      </c>
      <c r="N54" s="83"/>
    </row>
    <row r="55" spans="1:18" ht="15.75" customHeight="1" x14ac:dyDescent="0.25">
      <c r="D55" s="100"/>
      <c r="E55" s="100"/>
      <c r="F55" s="115" t="s">
        <v>14</v>
      </c>
      <c r="G55" s="116" t="str">
        <f>COUNTIF($N$7:$N$52,"K")&amp;" / "&amp;COUNTIFS($E$7:$E$52,"*nữ*",$N$7:$N$52,"K")&amp;" nữ"</f>
        <v>0 / 0 nữ</v>
      </c>
      <c r="H55" s="117"/>
      <c r="I55" s="100"/>
      <c r="J55" s="100"/>
      <c r="K55" s="100"/>
      <c r="L55" s="118" t="s">
        <v>14</v>
      </c>
      <c r="M55" s="116" t="str">
        <f>COUNTIF($O$7:$O$52,"K")&amp;" / "&amp;COUNTIFS($E$7:$E$52,"*nữ*",$O$7:$O$52,"K")&amp;" nữ"</f>
        <v>0 / 0 nữ</v>
      </c>
      <c r="N55" s="83"/>
    </row>
    <row r="56" spans="1:18" ht="15.75" customHeight="1" x14ac:dyDescent="0.25">
      <c r="D56" s="100"/>
      <c r="E56" s="100"/>
      <c r="F56" s="115" t="s">
        <v>17</v>
      </c>
      <c r="G56" s="116" t="str">
        <f>COUNTIF($N$7:$N$52,"TB")&amp;" / "&amp;COUNTIFS($E$7:$E$52,"*nữ*",$N$7:$N$52,"TB")&amp;" nữ"</f>
        <v>0 / 0 nữ</v>
      </c>
      <c r="H56" s="117"/>
      <c r="I56" s="119"/>
      <c r="J56" s="100"/>
      <c r="K56" s="100"/>
      <c r="L56" s="118" t="s">
        <v>17</v>
      </c>
      <c r="M56" s="116" t="str">
        <f>COUNTIF($O$7:$O$52,"TB")&amp;" / "&amp;COUNTIFS($E$7:$E$52,"*nữ*",$O$7:$O$52,"TB")&amp;" nữ"</f>
        <v>0 / 0 nữ</v>
      </c>
      <c r="N56" s="83"/>
    </row>
    <row r="57" spans="1:18" x14ac:dyDescent="0.25">
      <c r="C57" s="120"/>
      <c r="D57" s="120"/>
      <c r="E57" s="120"/>
      <c r="I57" s="195" t="s">
        <v>89</v>
      </c>
      <c r="J57" s="195"/>
      <c r="K57" s="195"/>
      <c r="L57" s="195"/>
      <c r="M57" s="195"/>
      <c r="N57" s="121"/>
    </row>
    <row r="58" spans="1:18" x14ac:dyDescent="0.25">
      <c r="D58" s="122"/>
      <c r="J58" s="122" t="s">
        <v>20</v>
      </c>
    </row>
    <row r="59" spans="1:18" x14ac:dyDescent="0.25">
      <c r="D59" s="123"/>
      <c r="J59" s="123"/>
    </row>
    <row r="62" spans="1:18" x14ac:dyDescent="0.25">
      <c r="J62" s="83" t="str">
        <f>I4</f>
        <v>Nguyễn Thị Chủ Nhiệm Gõ tên vào tại sheet lenlop</v>
      </c>
    </row>
  </sheetData>
  <sheetProtection algorithmName="SHA-512" hashValue="ETEjrjSpbIb2aJpr8gEuTvWJGdrBvqp9PM6zV99d/Gm9FO0RCxjkfrKmf6INNU0WLRYnEuEEldtMHKLfGjjxNA==" saltValue="K74l3dGhf2+6vrsXekCbEw==" spinCount="100000" sheet="1" objects="1" scenarios="1"/>
  <dataConsolidate/>
  <mergeCells count="19">
    <mergeCell ref="A1:E1"/>
    <mergeCell ref="H1:L1"/>
    <mergeCell ref="G2:M2"/>
    <mergeCell ref="I57:M57"/>
    <mergeCell ref="E5:E6"/>
    <mergeCell ref="G5:G6"/>
    <mergeCell ref="K5:M5"/>
    <mergeCell ref="H5:H6"/>
    <mergeCell ref="I5:I6"/>
    <mergeCell ref="J5:J6"/>
    <mergeCell ref="F5:F6"/>
    <mergeCell ref="D53:I53"/>
    <mergeCell ref="F4:H4"/>
    <mergeCell ref="P5:P6"/>
    <mergeCell ref="N5:O5"/>
    <mergeCell ref="A5:A6"/>
    <mergeCell ref="B5:B6"/>
    <mergeCell ref="C5:C6"/>
    <mergeCell ref="D5:D6"/>
  </mergeCells>
  <dataValidations xWindow="131" yWindow="729" count="3">
    <dataValidation type="list" allowBlank="1" showInputMessage="1" showErrorMessage="1" errorTitle="Nhập sai quy định, nhập lại" error="Nhập tắt bằng chữ in hoa" promptTitle="Nhập tắt bằng chữ in hoa" prompt="T=Tốt; K=Khá; TB=Trung bình" sqref="N7:N51">
      <formula1>"T,K,TB"</formula1>
    </dataValidation>
    <dataValidation type="list" allowBlank="1" showInputMessage="1" showErrorMessage="1" errorTitle="Nhập sai quy định, nhập lại" error="Nhập tắt bằng chữ  in hoa" promptTitle="Nhập tắt bằng chữ in hoa" prompt="G=Giỏi; K=Khá;TB=Trung bình" sqref="O7:O51">
      <formula1>"G,K,TB"</formula1>
    </dataValidation>
    <dataValidation allowBlank="1" showInputMessage="1" showErrorMessage="1" promptTitle="Lưu ý sheet nầy có công thức" prompt="copy những học sinh được lên lớp từ danh sách biên chế lớp rồi dán vào" sqref="B7:M7"/>
  </dataValidations>
  <pageMargins left="0.62992125984251968" right="0.78740157480314965" top="0.19685039370078741" bottom="0.23622047244094491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D26" sqref="D26"/>
    </sheetView>
  </sheetViews>
  <sheetFormatPr defaultColWidth="9.140625" defaultRowHeight="15" x14ac:dyDescent="0.25"/>
  <cols>
    <col min="1" max="1" width="4.5703125" style="93" customWidth="1"/>
    <col min="2" max="3" width="5.5703125" style="93" customWidth="1"/>
    <col min="4" max="4" width="19.42578125" style="93" customWidth="1"/>
    <col min="5" max="6" width="4.42578125" style="93" customWidth="1"/>
    <col min="7" max="7" width="9.140625" style="93" customWidth="1"/>
    <col min="8" max="8" width="14.7109375" style="93" customWidth="1"/>
    <col min="9" max="9" width="16" style="93" customWidth="1"/>
    <col min="10" max="10" width="16.5703125" style="93" customWidth="1"/>
    <col min="11" max="12" width="5.140625" style="93" customWidth="1"/>
    <col min="13" max="13" width="10.140625" style="93" customWidth="1"/>
    <col min="14" max="15" width="5.42578125" style="93" customWidth="1"/>
    <col min="16" max="16" width="11.140625" style="93" customWidth="1"/>
    <col min="17" max="17" width="9.140625" style="93" customWidth="1"/>
    <col min="18" max="16384" width="9.140625" style="93"/>
  </cols>
  <sheetData>
    <row r="1" spans="1:17" ht="29.25" customHeight="1" x14ac:dyDescent="0.25">
      <c r="A1" s="192" t="s">
        <v>97</v>
      </c>
      <c r="B1" s="202"/>
      <c r="C1" s="202"/>
      <c r="D1" s="202"/>
      <c r="E1" s="91"/>
      <c r="F1" s="90"/>
      <c r="G1" s="90"/>
      <c r="H1" s="204" t="s">
        <v>91</v>
      </c>
      <c r="I1" s="205"/>
      <c r="J1" s="205"/>
      <c r="K1" s="91"/>
      <c r="L1" s="91"/>
      <c r="M1" s="92"/>
      <c r="N1" s="92"/>
      <c r="O1" s="90"/>
      <c r="P1" s="90"/>
    </row>
    <row r="2" spans="1:17" s="127" customFormat="1" ht="21" customHeight="1" x14ac:dyDescent="0.3">
      <c r="A2" s="125"/>
      <c r="B2" s="125"/>
      <c r="C2" s="125"/>
      <c r="D2" s="125"/>
      <c r="E2" s="126"/>
      <c r="F2" s="125"/>
      <c r="G2" s="125"/>
      <c r="H2" s="194" t="s">
        <v>23</v>
      </c>
      <c r="I2" s="194"/>
      <c r="J2" s="194"/>
      <c r="K2" s="126"/>
      <c r="L2" s="126"/>
      <c r="M2" s="125"/>
      <c r="N2" s="125"/>
      <c r="O2" s="125"/>
      <c r="P2" s="125"/>
    </row>
    <row r="3" spans="1:17" ht="15" customHeight="1" x14ac:dyDescent="0.25">
      <c r="A3" s="90"/>
      <c r="B3" s="90"/>
      <c r="C3" s="90"/>
      <c r="D3" s="90"/>
      <c r="E3" s="90"/>
      <c r="F3" s="90"/>
      <c r="G3" s="96" t="s">
        <v>22</v>
      </c>
      <c r="H3" s="84" t="str">
        <f>Lenlop!H3</f>
        <v>6A</v>
      </c>
      <c r="I3" s="97" t="s">
        <v>8</v>
      </c>
      <c r="J3" s="203" t="str">
        <f>Lenlop!J3</f>
        <v>20   - 20</v>
      </c>
      <c r="K3" s="203"/>
      <c r="L3" s="90"/>
      <c r="M3" s="90"/>
      <c r="N3" s="90"/>
      <c r="O3" s="90"/>
      <c r="P3" s="90"/>
    </row>
    <row r="4" spans="1:17" ht="16.5" customHeight="1" x14ac:dyDescent="0.25">
      <c r="A4" s="90"/>
      <c r="B4" s="90"/>
      <c r="C4" s="90"/>
      <c r="D4" s="90"/>
      <c r="E4" s="90"/>
      <c r="F4" s="201" t="s">
        <v>21</v>
      </c>
      <c r="G4" s="201"/>
      <c r="H4" s="201"/>
      <c r="I4" s="70" t="str">
        <f>Lenlop!I4</f>
        <v>Nguyễn Thị Chủ Nhiệm Gõ tên vào tại sheet lenlop</v>
      </c>
      <c r="J4" s="70"/>
      <c r="K4" s="90"/>
      <c r="L4" s="90"/>
      <c r="M4" s="90"/>
      <c r="N4" s="90"/>
      <c r="O4" s="90"/>
      <c r="P4" s="90"/>
    </row>
    <row r="5" spans="1:17" ht="15" customHeight="1" x14ac:dyDescent="0.25">
      <c r="A5" s="208" t="s">
        <v>1</v>
      </c>
      <c r="B5" s="208" t="s">
        <v>2</v>
      </c>
      <c r="C5" s="208" t="s">
        <v>3</v>
      </c>
      <c r="D5" s="209" t="s">
        <v>71</v>
      </c>
      <c r="E5" s="208" t="s">
        <v>95</v>
      </c>
      <c r="F5" s="209" t="s">
        <v>62</v>
      </c>
      <c r="G5" s="208" t="s">
        <v>83</v>
      </c>
      <c r="H5" s="208" t="s">
        <v>82</v>
      </c>
      <c r="I5" s="208" t="s">
        <v>73</v>
      </c>
      <c r="J5" s="208" t="s">
        <v>74</v>
      </c>
      <c r="K5" s="212" t="s">
        <v>4</v>
      </c>
      <c r="L5" s="213"/>
      <c r="M5" s="213"/>
      <c r="N5" s="206" t="s">
        <v>9</v>
      </c>
      <c r="O5" s="207"/>
      <c r="P5" s="187" t="s">
        <v>92</v>
      </c>
    </row>
    <row r="6" spans="1:17" ht="23.25" customHeight="1" x14ac:dyDescent="0.25">
      <c r="A6" s="208"/>
      <c r="B6" s="208"/>
      <c r="C6" s="208"/>
      <c r="D6" s="210"/>
      <c r="E6" s="208"/>
      <c r="F6" s="210"/>
      <c r="G6" s="208"/>
      <c r="H6" s="208"/>
      <c r="I6" s="208"/>
      <c r="J6" s="208"/>
      <c r="K6" s="128" t="s">
        <v>88</v>
      </c>
      <c r="L6" s="128" t="s">
        <v>7</v>
      </c>
      <c r="M6" s="128" t="s">
        <v>12</v>
      </c>
      <c r="N6" s="129" t="s">
        <v>18</v>
      </c>
      <c r="O6" s="130" t="s">
        <v>10</v>
      </c>
      <c r="P6" s="187"/>
    </row>
    <row r="7" spans="1:17" ht="15" customHeight="1" x14ac:dyDescent="0.25">
      <c r="A7" s="10" t="str">
        <f>IF(OR(D7="",D7="không"),"",1)</f>
        <v/>
      </c>
      <c r="B7" s="25"/>
      <c r="C7" s="25"/>
      <c r="D7" s="20"/>
      <c r="E7" s="13"/>
      <c r="F7" s="13"/>
      <c r="G7" s="6"/>
      <c r="H7" s="21"/>
      <c r="I7" s="21"/>
      <c r="J7" s="21"/>
      <c r="K7" s="13"/>
      <c r="L7" s="13"/>
      <c r="M7" s="21"/>
      <c r="N7" s="13"/>
      <c r="O7" s="13"/>
      <c r="P7" s="14"/>
      <c r="Q7" s="131" t="str">
        <f>TRIM(RIGHT(SUBSTITUTE(TRIM(D7)," ",REPT(" ",LEN(TRIM(D7)))),LEN(TRIM(D7))))</f>
        <v/>
      </c>
    </row>
    <row r="8" spans="1:17" x14ac:dyDescent="0.25">
      <c r="A8" s="11" t="str">
        <f>IF(OR(D8="",D8="không"),"",MAX($A$7:A7)+1)</f>
        <v/>
      </c>
      <c r="B8" s="26"/>
      <c r="C8" s="26"/>
      <c r="D8" s="24"/>
      <c r="E8" s="1"/>
      <c r="F8" s="1"/>
      <c r="G8" s="29"/>
      <c r="H8" s="22"/>
      <c r="I8" s="22"/>
      <c r="J8" s="22"/>
      <c r="K8" s="1"/>
      <c r="L8" s="1"/>
      <c r="M8" s="22"/>
      <c r="N8" s="1"/>
      <c r="O8" s="1"/>
      <c r="P8" s="15"/>
      <c r="Q8" s="131" t="str">
        <f t="shared" ref="Q8:Q11" si="0">TRIM(RIGHT(SUBSTITUTE(TRIM(D8)," ",REPT(" ",LEN(TRIM(D8)))),LEN(TRIM(D8))))</f>
        <v/>
      </c>
    </row>
    <row r="9" spans="1:17" x14ac:dyDescent="0.25">
      <c r="A9" s="11" t="str">
        <f>IF(OR(D9="",D9="không"),"",MAX($A$7:A8)+1)</f>
        <v/>
      </c>
      <c r="B9" s="27"/>
      <c r="C9" s="27"/>
      <c r="D9" s="24"/>
      <c r="E9" s="2"/>
      <c r="F9" s="2"/>
      <c r="G9" s="30"/>
      <c r="H9" s="23"/>
      <c r="I9" s="23"/>
      <c r="J9" s="23"/>
      <c r="K9" s="2"/>
      <c r="L9" s="2"/>
      <c r="M9" s="23"/>
      <c r="N9" s="2"/>
      <c r="O9" s="2"/>
      <c r="P9" s="16"/>
      <c r="Q9" s="131" t="str">
        <f t="shared" si="0"/>
        <v/>
      </c>
    </row>
    <row r="10" spans="1:17" ht="15" customHeight="1" x14ac:dyDescent="0.25">
      <c r="A10" s="11" t="str">
        <f>IF(OR(D10="",D10="không"),"",MAX($A$7:A9)+1)</f>
        <v/>
      </c>
      <c r="B10" s="27"/>
      <c r="C10" s="27"/>
      <c r="D10" s="24"/>
      <c r="E10" s="2"/>
      <c r="F10" s="2"/>
      <c r="G10" s="30"/>
      <c r="H10" s="23"/>
      <c r="I10" s="23"/>
      <c r="J10" s="23"/>
      <c r="K10" s="2"/>
      <c r="L10" s="2"/>
      <c r="M10" s="23"/>
      <c r="N10" s="2"/>
      <c r="O10" s="2"/>
      <c r="P10" s="16"/>
      <c r="Q10" s="131" t="str">
        <f t="shared" si="0"/>
        <v/>
      </c>
    </row>
    <row r="11" spans="1:17" ht="15" customHeight="1" x14ac:dyDescent="0.25">
      <c r="A11" s="11" t="str">
        <f>IF(OR(D11="",D11="không"),"",MAX($A$7:A10)+1)</f>
        <v/>
      </c>
      <c r="B11" s="27"/>
      <c r="C11" s="27"/>
      <c r="D11" s="24"/>
      <c r="E11" s="2"/>
      <c r="F11" s="2"/>
      <c r="G11" s="30"/>
      <c r="H11" s="23"/>
      <c r="I11" s="23"/>
      <c r="J11" s="23"/>
      <c r="K11" s="2"/>
      <c r="L11" s="2"/>
      <c r="M11" s="23"/>
      <c r="N11" s="2"/>
      <c r="O11" s="2"/>
      <c r="P11" s="16"/>
      <c r="Q11" s="131" t="str">
        <f t="shared" si="0"/>
        <v/>
      </c>
    </row>
    <row r="12" spans="1:17" ht="15" customHeight="1" x14ac:dyDescent="0.25">
      <c r="A12" s="132"/>
      <c r="B12" s="106"/>
      <c r="C12" s="106"/>
      <c r="D12" s="107"/>
      <c r="E12" s="108"/>
      <c r="F12" s="108"/>
      <c r="G12" s="109"/>
      <c r="H12" s="110"/>
      <c r="I12" s="110"/>
      <c r="J12" s="110"/>
      <c r="K12" s="109"/>
      <c r="L12" s="109"/>
      <c r="M12" s="110"/>
      <c r="N12" s="108"/>
      <c r="O12" s="108"/>
      <c r="P12" s="109"/>
    </row>
    <row r="13" spans="1:17" x14ac:dyDescent="0.25">
      <c r="B13" s="137" t="str">
        <f>"Tổng kết danh sách có "&amp;MAX($A$7:$A$12)&amp;"/"&amp;COUNTIF($E$7:$E$12,"*nữ*")&amp;" (nữ) ở lại hẳn"</f>
        <v>Tổng kết danh sách có 0/0 (nữ) ở lại hẳn</v>
      </c>
      <c r="C13" s="137"/>
      <c r="D13" s="137"/>
      <c r="E13" s="137"/>
      <c r="F13" s="137"/>
      <c r="G13" s="137"/>
      <c r="H13" s="137"/>
    </row>
    <row r="14" spans="1:17" x14ac:dyDescent="0.25">
      <c r="D14" s="135" t="s">
        <v>11</v>
      </c>
      <c r="E14" s="136" t="s">
        <v>19</v>
      </c>
      <c r="F14" s="139" t="str">
        <f>COUNTIF($N$7:$N$12,"T")&amp;"/"&amp;COUNTIFS($E$7:$E$12,"*nữ*",$N$7:$N$12,"T")&amp;" nữ"</f>
        <v>0/0 nữ</v>
      </c>
      <c r="G14" s="138"/>
      <c r="H14" s="135" t="s">
        <v>10</v>
      </c>
      <c r="I14" s="136" t="str">
        <f>"Yếu: "&amp;COUNTIF($O$7:$O$12,"Y")&amp;"/"&amp;COUNTIFS($E$7:$E$12,"*nữ*",$O$7:$O$12,"Y")&amp;" nữ"</f>
        <v>Yếu: 0/0 nữ</v>
      </c>
      <c r="J14" s="83"/>
      <c r="K14" s="134"/>
      <c r="L14" s="83"/>
    </row>
    <row r="15" spans="1:17" x14ac:dyDescent="0.25">
      <c r="E15" s="136" t="s">
        <v>14</v>
      </c>
      <c r="F15" s="139" t="str">
        <f>COUNTIF($N$7:$N$12,"K")&amp;"/"&amp;COUNTIFS($E$7:$E$12,"*nữ*",$N$7:$N$12,"K")&amp;" nữ"</f>
        <v>0/0 nữ</v>
      </c>
      <c r="G15" s="134"/>
      <c r="I15" s="136" t="str">
        <f>"Kém: "&amp;COUNTIF($O$7:$O$12,"kém")&amp;"/"&amp;COUNTIFS($E$7:$E$12,"*nữ*",$O$7:$O$12,"kém")&amp;" nữ"</f>
        <v>Kém: 0/0 nữ</v>
      </c>
      <c r="J15" s="83"/>
      <c r="K15" s="134"/>
      <c r="L15" s="83"/>
    </row>
    <row r="16" spans="1:17" x14ac:dyDescent="0.25">
      <c r="E16" s="136" t="s">
        <v>17</v>
      </c>
      <c r="F16" s="139" t="str">
        <f>COUNTIF($N$7:$N$12,"TB")&amp;"/"&amp;COUNTIFS($E$7:$E$12,"*nữ*",$N$7:$N$12,"TB")&amp;" nữ"</f>
        <v>0/0 nữ</v>
      </c>
      <c r="G16" s="134"/>
      <c r="H16" s="83"/>
      <c r="L16" s="83"/>
      <c r="M16" s="134"/>
      <c r="N16" s="83"/>
    </row>
    <row r="17" spans="4:14" x14ac:dyDescent="0.25">
      <c r="E17" s="136" t="s">
        <v>24</v>
      </c>
      <c r="F17" s="139" t="str">
        <f>COUNTIF($N$7:$N$12,"Y")&amp;"/"&amp;COUNTIFS($E$7:$E$12,"*nữ*",$N$7:$N$12,"Y")&amp;" nữ"</f>
        <v>0/0 nữ</v>
      </c>
      <c r="G17" s="134"/>
      <c r="H17" s="83"/>
    </row>
    <row r="18" spans="4:14" ht="15" customHeight="1" x14ac:dyDescent="0.25">
      <c r="I18" s="211" t="str">
        <f>Lenlop!I57</f>
        <v>Vĩnh Thạnh Trung, ngày 25 tháng 5 năm 2018</v>
      </c>
      <c r="J18" s="211"/>
      <c r="K18" s="211"/>
      <c r="L18" s="211"/>
      <c r="M18" s="211"/>
      <c r="N18" s="121"/>
    </row>
    <row r="19" spans="4:14" x14ac:dyDescent="0.25">
      <c r="D19" s="122"/>
      <c r="J19" s="122" t="s">
        <v>20</v>
      </c>
    </row>
    <row r="25" spans="4:14" ht="15" customHeight="1" x14ac:dyDescent="0.25">
      <c r="J25" s="83" t="str">
        <f>I4</f>
        <v>Nguyễn Thị Chủ Nhiệm Gõ tên vào tại sheet lenlop</v>
      </c>
    </row>
    <row r="56" spans="3:5" x14ac:dyDescent="0.25">
      <c r="C56" s="120"/>
      <c r="D56" s="120"/>
      <c r="E56" s="120"/>
    </row>
  </sheetData>
  <sheetProtection algorithmName="SHA-512" hashValue="mcShFwBqD3IkP0B7k4vmMXWJqFgox9461HqwgfmT8fLVgfAfzTtMGmUENvFqmF0jFiP7ABnuPO1UZY6vUyDgIQ==" saltValue="JRm0JkefcARGfS3ozQGzYA==" spinCount="100000" sheet="1" objects="1" scenarios="1"/>
  <mergeCells count="19">
    <mergeCell ref="I18:M18"/>
    <mergeCell ref="H5:H6"/>
    <mergeCell ref="I5:I6"/>
    <mergeCell ref="J5:J6"/>
    <mergeCell ref="K5:M5"/>
    <mergeCell ref="N5:O5"/>
    <mergeCell ref="P5:P6"/>
    <mergeCell ref="A5:A6"/>
    <mergeCell ref="B5:B6"/>
    <mergeCell ref="C5:C6"/>
    <mergeCell ref="E5:E6"/>
    <mergeCell ref="G5:G6"/>
    <mergeCell ref="D5:D6"/>
    <mergeCell ref="F5:F6"/>
    <mergeCell ref="A1:D1"/>
    <mergeCell ref="F4:H4"/>
    <mergeCell ref="J3:K3"/>
    <mergeCell ref="H2:J2"/>
    <mergeCell ref="H1:J1"/>
  </mergeCells>
  <dataValidations count="2">
    <dataValidation type="textLength" allowBlank="1" showInputMessage="1" showErrorMessage="1" sqref="E7:E11">
      <formula1>1</formula1>
      <formula2>1</formula2>
    </dataValidation>
    <dataValidation type="custom" allowBlank="1" showInputMessage="1" showErrorMessage="1" errorTitle="Chú ý" error="Nhập lại theo hướng dẫn" promptTitle="Chú ý" prompt="nhập đúng theo hướng dẫn_x000a_T=tốt;K=khá;TB=Trung bình;Y=yếu; Kém" sqref="N7:O11">
      <formula1>"T;K;TB;Y;Kém"</formula1>
    </dataValidation>
  </dataValidations>
  <pageMargins left="0.2" right="0.2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workbookViewId="0">
      <selection activeCell="D31" sqref="D31"/>
    </sheetView>
  </sheetViews>
  <sheetFormatPr defaultColWidth="9.140625" defaultRowHeight="15" x14ac:dyDescent="0.25"/>
  <cols>
    <col min="1" max="1" width="3.5703125" style="93" customWidth="1"/>
    <col min="2" max="2" width="14.28515625" style="93" customWidth="1"/>
    <col min="3" max="3" width="3.7109375" style="93" customWidth="1"/>
    <col min="4" max="10" width="3.42578125" style="93" customWidth="1"/>
    <col min="11" max="12" width="4" style="93" customWidth="1"/>
    <col min="13" max="14" width="3.42578125" style="93" customWidth="1"/>
    <col min="15" max="15" width="3.5703125" style="93" customWidth="1"/>
    <col min="16" max="17" width="3" style="93" customWidth="1"/>
    <col min="18" max="18" width="4.5703125" style="93" customWidth="1"/>
    <col min="19" max="20" width="4.28515625" style="93" customWidth="1"/>
    <col min="21" max="21" width="12.140625" style="93" customWidth="1"/>
    <col min="22" max="30" width="3.7109375" style="93" customWidth="1"/>
    <col min="31" max="32" width="3.140625" style="93" customWidth="1"/>
    <col min="33" max="33" width="3.42578125" style="93" customWidth="1"/>
    <col min="34" max="34" width="3.28515625" style="93" customWidth="1"/>
    <col min="35" max="35" width="3.5703125" style="93" customWidth="1"/>
    <col min="36" max="36" width="4.85546875" style="93" customWidth="1"/>
    <col min="37" max="37" width="4.28515625" style="93" customWidth="1"/>
    <col min="38" max="38" width="3.7109375" style="93" customWidth="1"/>
    <col min="39" max="39" width="4.7109375" style="93" customWidth="1"/>
    <col min="40" max="40" width="6" style="93" customWidth="1"/>
    <col min="41" max="41" width="0" style="93" hidden="1" customWidth="1"/>
    <col min="42" max="16384" width="9.140625" style="93"/>
  </cols>
  <sheetData>
    <row r="1" spans="1:41" ht="27.75" customHeight="1" x14ac:dyDescent="0.25">
      <c r="A1" s="226" t="s">
        <v>96</v>
      </c>
      <c r="B1" s="226"/>
      <c r="C1" s="226"/>
      <c r="D1" s="226"/>
      <c r="E1" s="226"/>
      <c r="F1" s="226"/>
      <c r="G1" s="226"/>
      <c r="H1" s="91"/>
      <c r="I1" s="91"/>
      <c r="J1" s="91"/>
      <c r="K1" s="91"/>
      <c r="L1" s="91"/>
      <c r="M1" s="193" t="s">
        <v>91</v>
      </c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91"/>
      <c r="Y1" s="91"/>
      <c r="Z1" s="91"/>
      <c r="AA1" s="91"/>
      <c r="AB1" s="91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90"/>
    </row>
    <row r="2" spans="1:41" ht="21" customHeight="1" x14ac:dyDescent="0.25">
      <c r="A2" s="90"/>
      <c r="B2" s="90"/>
      <c r="C2" s="90"/>
      <c r="D2" s="90"/>
      <c r="E2" s="95"/>
      <c r="F2" s="90"/>
      <c r="G2" s="95"/>
      <c r="H2" s="95"/>
      <c r="I2" s="95"/>
      <c r="J2" s="95" t="s">
        <v>38</v>
      </c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90"/>
    </row>
    <row r="3" spans="1:41" ht="15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6" t="s">
        <v>22</v>
      </c>
      <c r="N3" s="225" t="str">
        <f>Lenlop!H3</f>
        <v>6A</v>
      </c>
      <c r="O3" s="225"/>
      <c r="P3" s="90"/>
      <c r="Q3" s="99" t="s">
        <v>8</v>
      </c>
      <c r="R3" s="90"/>
      <c r="S3" s="70" t="str">
        <f>Lenlop!J3</f>
        <v>20   - 20</v>
      </c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141"/>
    </row>
    <row r="4" spans="1:41" ht="17.100000000000001" customHeight="1" x14ac:dyDescent="0.25">
      <c r="A4" s="90"/>
      <c r="B4" s="90"/>
      <c r="C4" s="90"/>
      <c r="D4" s="90"/>
      <c r="E4" s="90"/>
      <c r="F4" s="142"/>
      <c r="G4" s="142"/>
      <c r="H4" s="142"/>
      <c r="I4" s="90"/>
      <c r="J4" s="90"/>
      <c r="K4" s="143" t="s">
        <v>21</v>
      </c>
      <c r="L4" s="90"/>
      <c r="M4" s="143"/>
      <c r="N4" s="143"/>
      <c r="O4" s="90"/>
      <c r="P4" s="90"/>
      <c r="Q4" s="224" t="str">
        <f>Lenlop!I4</f>
        <v>Nguyễn Thị Chủ Nhiệm Gõ tên vào tại sheet lenlop</v>
      </c>
      <c r="R4" s="224"/>
      <c r="S4" s="224"/>
      <c r="T4" s="224"/>
      <c r="U4" s="224"/>
      <c r="V4" s="86"/>
      <c r="W4" s="144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141"/>
    </row>
    <row r="5" spans="1:41" ht="25.5" customHeight="1" x14ac:dyDescent="0.25">
      <c r="A5" s="231" t="s">
        <v>1</v>
      </c>
      <c r="B5" s="221" t="s">
        <v>71</v>
      </c>
      <c r="C5" s="221" t="s">
        <v>70</v>
      </c>
      <c r="D5" s="215" t="s">
        <v>78</v>
      </c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7"/>
      <c r="R5" s="218" t="s">
        <v>25</v>
      </c>
      <c r="S5" s="229" t="s">
        <v>9</v>
      </c>
      <c r="T5" s="230"/>
      <c r="U5" s="218" t="s">
        <v>26</v>
      </c>
      <c r="V5" s="215" t="s">
        <v>63</v>
      </c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8" t="s">
        <v>79</v>
      </c>
      <c r="AK5" s="229" t="s">
        <v>86</v>
      </c>
      <c r="AL5" s="230"/>
      <c r="AM5" s="218" t="s">
        <v>77</v>
      </c>
      <c r="AN5" s="227" t="s">
        <v>108</v>
      </c>
    </row>
    <row r="6" spans="1:41" ht="23.25" customHeight="1" x14ac:dyDescent="0.25">
      <c r="A6" s="232"/>
      <c r="B6" s="222"/>
      <c r="C6" s="222"/>
      <c r="D6" s="145" t="s">
        <v>30</v>
      </c>
      <c r="E6" s="145" t="s">
        <v>31</v>
      </c>
      <c r="F6" s="145" t="s">
        <v>32</v>
      </c>
      <c r="G6" s="145" t="s">
        <v>33</v>
      </c>
      <c r="H6" s="145" t="s">
        <v>37</v>
      </c>
      <c r="I6" s="145" t="s">
        <v>27</v>
      </c>
      <c r="J6" s="145" t="s">
        <v>28</v>
      </c>
      <c r="K6" s="145" t="s">
        <v>29</v>
      </c>
      <c r="L6" s="145" t="s">
        <v>106</v>
      </c>
      <c r="M6" s="145" t="s">
        <v>107</v>
      </c>
      <c r="N6" s="145" t="s">
        <v>34</v>
      </c>
      <c r="O6" s="145" t="s">
        <v>35</v>
      </c>
      <c r="P6" s="145" t="s">
        <v>36</v>
      </c>
      <c r="Q6" s="145" t="s">
        <v>39</v>
      </c>
      <c r="R6" s="219"/>
      <c r="S6" s="146" t="s">
        <v>18</v>
      </c>
      <c r="T6" s="147" t="s">
        <v>10</v>
      </c>
      <c r="U6" s="219"/>
      <c r="V6" s="145" t="s">
        <v>30</v>
      </c>
      <c r="W6" s="145" t="s">
        <v>31</v>
      </c>
      <c r="X6" s="145" t="s">
        <v>32</v>
      </c>
      <c r="Y6" s="145" t="s">
        <v>33</v>
      </c>
      <c r="Z6" s="145" t="s">
        <v>37</v>
      </c>
      <c r="AA6" s="145" t="s">
        <v>27</v>
      </c>
      <c r="AB6" s="145" t="s">
        <v>28</v>
      </c>
      <c r="AC6" s="145" t="s">
        <v>29</v>
      </c>
      <c r="AD6" s="145" t="s">
        <v>106</v>
      </c>
      <c r="AE6" s="145" t="s">
        <v>107</v>
      </c>
      <c r="AF6" s="145" t="s">
        <v>34</v>
      </c>
      <c r="AG6" s="145" t="s">
        <v>35</v>
      </c>
      <c r="AH6" s="145" t="s">
        <v>36</v>
      </c>
      <c r="AI6" s="145" t="s">
        <v>39</v>
      </c>
      <c r="AJ6" s="219"/>
      <c r="AK6" s="148" t="s">
        <v>18</v>
      </c>
      <c r="AL6" s="148" t="s">
        <v>10</v>
      </c>
      <c r="AM6" s="219"/>
      <c r="AN6" s="228"/>
    </row>
    <row r="7" spans="1:41" ht="15" customHeight="1" x14ac:dyDescent="0.25">
      <c r="A7" s="10" t="str">
        <f>IF(OR(B7="",B7="không"),"",1)</f>
        <v/>
      </c>
      <c r="B7" s="12"/>
      <c r="C7" s="13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  <c r="P7" s="43"/>
      <c r="Q7" s="43"/>
      <c r="R7" s="43"/>
      <c r="S7" s="13"/>
      <c r="T7" s="44"/>
      <c r="U7" s="19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3"/>
      <c r="AH7" s="43"/>
      <c r="AI7" s="43"/>
      <c r="AJ7" s="46">
        <v>1</v>
      </c>
      <c r="AK7" s="13"/>
      <c r="AL7" s="44"/>
      <c r="AM7" s="45"/>
      <c r="AN7" s="47"/>
      <c r="AO7" s="131" t="str">
        <f>TRIM(RIGHT(SUBSTITUTE(TRIM(B7)," ",REPT(" ",LEN(TRIM(B7)))),LEN(TRIM(B7))))</f>
        <v/>
      </c>
    </row>
    <row r="8" spans="1:41" x14ac:dyDescent="0.25">
      <c r="A8" s="11" t="str">
        <f>IF(OR(B8="",B8="không"),"",MAX($A$7:A7)+1)</f>
        <v/>
      </c>
      <c r="B8" s="48"/>
      <c r="C8" s="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9"/>
      <c r="P8" s="49"/>
      <c r="Q8" s="49"/>
      <c r="R8" s="49"/>
      <c r="S8" s="1"/>
      <c r="T8" s="1"/>
      <c r="U8" s="1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49"/>
      <c r="AH8" s="49"/>
      <c r="AI8" s="49"/>
      <c r="AJ8" s="51"/>
      <c r="AK8" s="1"/>
      <c r="AL8" s="1"/>
      <c r="AM8" s="51"/>
      <c r="AN8" s="52"/>
      <c r="AO8" s="131" t="str">
        <f t="shared" ref="AO8:AO16" si="0">TRIM(RIGHT(SUBSTITUTE(TRIM(B8)," ",REPT(" ",LEN(TRIM(B8)))),LEN(TRIM(B8))))</f>
        <v/>
      </c>
    </row>
    <row r="9" spans="1:41" ht="15.75" customHeight="1" x14ac:dyDescent="0.25">
      <c r="A9" s="11" t="str">
        <f>IF(OR(B9="",B9="không"),"",MAX($A$7:A8)+1)</f>
        <v/>
      </c>
      <c r="B9" s="48"/>
      <c r="C9" s="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  <c r="P9" s="54"/>
      <c r="Q9" s="54"/>
      <c r="R9" s="54"/>
      <c r="S9" s="2"/>
      <c r="T9" s="2"/>
      <c r="U9" s="1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4"/>
      <c r="AH9" s="54"/>
      <c r="AI9" s="54"/>
      <c r="AJ9" s="55"/>
      <c r="AK9" s="2"/>
      <c r="AL9" s="2"/>
      <c r="AM9" s="55"/>
      <c r="AN9" s="15"/>
      <c r="AO9" s="131" t="str">
        <f t="shared" si="0"/>
        <v/>
      </c>
    </row>
    <row r="10" spans="1:41" ht="15" customHeight="1" x14ac:dyDescent="0.25">
      <c r="A10" s="11" t="str">
        <f>IF(OR(B10="",B10="không"),"",MAX($A$7:A9)+1)</f>
        <v/>
      </c>
      <c r="B10" s="48"/>
      <c r="C10" s="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54"/>
      <c r="Q10" s="54"/>
      <c r="R10" s="54"/>
      <c r="S10" s="2"/>
      <c r="T10" s="2"/>
      <c r="U10" s="1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4"/>
      <c r="AH10" s="54"/>
      <c r="AI10" s="54"/>
      <c r="AJ10" s="55"/>
      <c r="AK10" s="2"/>
      <c r="AL10" s="2"/>
      <c r="AM10" s="55"/>
      <c r="AN10" s="15"/>
      <c r="AO10" s="131" t="str">
        <f t="shared" si="0"/>
        <v/>
      </c>
    </row>
    <row r="11" spans="1:41" x14ac:dyDescent="0.25">
      <c r="A11" s="11" t="str">
        <f>IF(OR(B11="",B11="không"),"",MAX($A$7:A10)+1)</f>
        <v/>
      </c>
      <c r="B11" s="48"/>
      <c r="C11" s="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54"/>
      <c r="Q11" s="54"/>
      <c r="R11" s="54"/>
      <c r="S11" s="2"/>
      <c r="T11" s="2"/>
      <c r="U11" s="1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4"/>
      <c r="AH11" s="54"/>
      <c r="AI11" s="54"/>
      <c r="AJ11" s="55"/>
      <c r="AK11" s="2"/>
      <c r="AL11" s="2"/>
      <c r="AM11" s="55"/>
      <c r="AN11" s="15"/>
      <c r="AO11" s="131" t="str">
        <f t="shared" si="0"/>
        <v/>
      </c>
    </row>
    <row r="12" spans="1:41" x14ac:dyDescent="0.25">
      <c r="A12" s="11" t="str">
        <f>IF(OR(B12="",B12="không"),"",MAX($A$7:A11)+1)</f>
        <v/>
      </c>
      <c r="B12" s="48"/>
      <c r="C12" s="56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4"/>
      <c r="Q12" s="54"/>
      <c r="R12" s="54"/>
      <c r="S12" s="2"/>
      <c r="T12" s="2"/>
      <c r="U12" s="1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4"/>
      <c r="AH12" s="54"/>
      <c r="AI12" s="54"/>
      <c r="AJ12" s="55"/>
      <c r="AK12" s="2"/>
      <c r="AL12" s="2"/>
      <c r="AM12" s="55"/>
      <c r="AN12" s="15"/>
      <c r="AO12" s="131" t="str">
        <f t="shared" si="0"/>
        <v/>
      </c>
    </row>
    <row r="13" spans="1:41" x14ac:dyDescent="0.25">
      <c r="A13" s="11" t="str">
        <f>IF(OR(B13="",B13="không"),"",MAX($A$7:A12)+1)</f>
        <v/>
      </c>
      <c r="B13" s="48"/>
      <c r="C13" s="56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  <c r="P13" s="54"/>
      <c r="Q13" s="54"/>
      <c r="R13" s="54"/>
      <c r="S13" s="2"/>
      <c r="T13" s="2"/>
      <c r="U13" s="1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4"/>
      <c r="AH13" s="54"/>
      <c r="AI13" s="54"/>
      <c r="AJ13" s="55"/>
      <c r="AK13" s="2"/>
      <c r="AL13" s="2"/>
      <c r="AM13" s="55"/>
      <c r="AN13" s="15"/>
      <c r="AO13" s="131" t="str">
        <f t="shared" si="0"/>
        <v/>
      </c>
    </row>
    <row r="14" spans="1:41" x14ac:dyDescent="0.25">
      <c r="A14" s="11" t="str">
        <f>IF(OR(B14="",B14="không"),"",MAX($A$7:A13)+1)</f>
        <v/>
      </c>
      <c r="B14" s="48"/>
      <c r="C14" s="56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  <c r="P14" s="54"/>
      <c r="Q14" s="54"/>
      <c r="R14" s="54"/>
      <c r="S14" s="2"/>
      <c r="T14" s="2"/>
      <c r="U14" s="1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4"/>
      <c r="AH14" s="54"/>
      <c r="AI14" s="54"/>
      <c r="AJ14" s="55"/>
      <c r="AK14" s="2"/>
      <c r="AL14" s="2"/>
      <c r="AM14" s="55"/>
      <c r="AN14" s="15"/>
      <c r="AO14" s="131" t="str">
        <f t="shared" si="0"/>
        <v/>
      </c>
    </row>
    <row r="15" spans="1:41" x14ac:dyDescent="0.25">
      <c r="A15" s="11" t="str">
        <f>IF(OR(B15="",B15="không"),"",MAX($A$7:A14)+1)</f>
        <v/>
      </c>
      <c r="B15" s="48"/>
      <c r="C15" s="56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  <c r="P15" s="54"/>
      <c r="Q15" s="54"/>
      <c r="R15" s="54"/>
      <c r="S15" s="2"/>
      <c r="T15" s="2"/>
      <c r="U15" s="1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4"/>
      <c r="AH15" s="54"/>
      <c r="AI15" s="54"/>
      <c r="AJ15" s="55"/>
      <c r="AK15" s="2"/>
      <c r="AL15" s="2"/>
      <c r="AM15" s="55"/>
      <c r="AN15" s="15"/>
      <c r="AO15" s="131" t="str">
        <f t="shared" si="0"/>
        <v/>
      </c>
    </row>
    <row r="16" spans="1:41" x14ac:dyDescent="0.25">
      <c r="A16" s="11" t="str">
        <f>IF(OR(B16="",B16="không"),"",MAX($A$7:A15)+1)</f>
        <v/>
      </c>
      <c r="B16" s="48"/>
      <c r="C16" s="56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54"/>
      <c r="Q16" s="54"/>
      <c r="R16" s="54"/>
      <c r="S16" s="2"/>
      <c r="T16" s="2"/>
      <c r="U16" s="1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4"/>
      <c r="AH16" s="54"/>
      <c r="AI16" s="54"/>
      <c r="AJ16" s="55"/>
      <c r="AK16" s="2"/>
      <c r="AL16" s="2"/>
      <c r="AM16" s="55"/>
      <c r="AN16" s="15"/>
      <c r="AO16" s="131" t="str">
        <f t="shared" si="0"/>
        <v/>
      </c>
    </row>
    <row r="17" spans="1:40" x14ac:dyDescent="0.25">
      <c r="A17" s="132"/>
      <c r="B17" s="5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7"/>
    </row>
    <row r="18" spans="1:40" x14ac:dyDescent="0.25">
      <c r="A18" s="223" t="s">
        <v>15</v>
      </c>
      <c r="B18" s="223"/>
      <c r="C18" s="223"/>
      <c r="D18" s="88">
        <f>MAX($A$7:$A$17)</f>
        <v>0</v>
      </c>
      <c r="E18" s="134" t="s">
        <v>16</v>
      </c>
      <c r="F18" s="88">
        <f>COUNTIF(C$7:C$17,"*nữ*")</f>
        <v>0</v>
      </c>
      <c r="G18" s="93" t="s">
        <v>40</v>
      </c>
    </row>
    <row r="19" spans="1:40" x14ac:dyDescent="0.25">
      <c r="B19" s="120" t="s">
        <v>18</v>
      </c>
      <c r="C19" s="136" t="s">
        <v>76</v>
      </c>
      <c r="D19" s="88">
        <f>COUNTIF($S$7:$S$17,"T")</f>
        <v>0</v>
      </c>
      <c r="E19" s="134" t="s">
        <v>16</v>
      </c>
      <c r="F19" s="88">
        <f>COUNTIFS($C$7:$C$17,"*nữ*",$S$7:$S$17,"T")</f>
        <v>0</v>
      </c>
      <c r="G19" s="93" t="s">
        <v>13</v>
      </c>
      <c r="J19" s="93" t="s">
        <v>10</v>
      </c>
      <c r="L19" s="136" t="s">
        <v>24</v>
      </c>
      <c r="M19" s="88">
        <f>COUNTIF($T$7:$T$17,"Y")</f>
        <v>0</v>
      </c>
      <c r="N19" s="134" t="s">
        <v>16</v>
      </c>
      <c r="O19" s="88">
        <f>COUNTIFS($C$7:$C$17,"*nữ*",$T$7:$T$17,"Y")</f>
        <v>0</v>
      </c>
      <c r="P19" s="93" t="s">
        <v>13</v>
      </c>
      <c r="T19" s="223" t="s">
        <v>64</v>
      </c>
      <c r="U19" s="223"/>
      <c r="V19" s="223" t="s">
        <v>65</v>
      </c>
      <c r="W19" s="223"/>
      <c r="X19" s="88">
        <f>COUNTIF($AM$7:$AM$17,"LL")</f>
        <v>0</v>
      </c>
      <c r="Y19" s="149" t="s">
        <v>16</v>
      </c>
      <c r="Z19" s="88">
        <f>COUNTIFS($C$7:$C$17,"*nữ*",$AM$7:$AM$17,"LL")</f>
        <v>0</v>
      </c>
      <c r="AA19" s="93" t="s">
        <v>13</v>
      </c>
    </row>
    <row r="20" spans="1:40" x14ac:dyDescent="0.25">
      <c r="C20" s="136" t="s">
        <v>14</v>
      </c>
      <c r="D20" s="88">
        <f>COUNTIF($S$7:$S$17,"K")</f>
        <v>0</v>
      </c>
      <c r="E20" s="134" t="s">
        <v>16</v>
      </c>
      <c r="F20" s="88">
        <f>COUNTIFS($C$7:$C$17,"*nữ*",$S$7:$S$17,"K")</f>
        <v>0</v>
      </c>
      <c r="G20" s="93" t="s">
        <v>13</v>
      </c>
      <c r="M20" s="88"/>
      <c r="N20" s="134"/>
      <c r="O20" s="88"/>
      <c r="V20" s="223" t="s">
        <v>66</v>
      </c>
      <c r="W20" s="223"/>
      <c r="X20" s="88">
        <f>COUNTIF($AM$7:$AM$17,"OL")</f>
        <v>0</v>
      </c>
      <c r="Y20" s="93" t="s">
        <v>16</v>
      </c>
      <c r="Z20" s="18">
        <f>COUNTIFS($C$7:$C$17,"*nữ*",$AM$7:$AM$17,"OL")</f>
        <v>0</v>
      </c>
      <c r="AA20" s="93" t="s">
        <v>13</v>
      </c>
    </row>
    <row r="21" spans="1:40" x14ac:dyDescent="0.25">
      <c r="C21" s="136" t="s">
        <v>17</v>
      </c>
      <c r="D21" s="88">
        <f>COUNTIF($S$7:$S$17,"TB")</f>
        <v>0</v>
      </c>
      <c r="E21" s="134" t="s">
        <v>16</v>
      </c>
      <c r="F21" s="88">
        <f>COUNTIFS($C$7:$C$17,"*nữ*",$S$7:$S$17,"TB")</f>
        <v>0</v>
      </c>
      <c r="G21" s="93" t="s">
        <v>13</v>
      </c>
      <c r="M21" s="88"/>
      <c r="N21" s="134"/>
      <c r="O21" s="88"/>
    </row>
    <row r="22" spans="1:40" x14ac:dyDescent="0.25">
      <c r="B22" s="120"/>
      <c r="C22" s="120"/>
      <c r="D22" s="120"/>
      <c r="E22" s="120"/>
      <c r="F22" s="120"/>
      <c r="G22" s="120"/>
      <c r="M22" s="121"/>
      <c r="T22" s="211" t="str">
        <f>Lenlop!I57</f>
        <v>Vĩnh Thạnh Trung, ngày 25 tháng 5 năm 2018</v>
      </c>
      <c r="U22" s="211"/>
      <c r="V22" s="211"/>
      <c r="W22" s="211"/>
      <c r="X22" s="211"/>
      <c r="Y22" s="211"/>
      <c r="Z22" s="211"/>
      <c r="AA22" s="211"/>
    </row>
    <row r="23" spans="1:40" x14ac:dyDescent="0.25">
      <c r="C23" s="150"/>
      <c r="U23" s="220" t="s">
        <v>20</v>
      </c>
      <c r="V23" s="220"/>
      <c r="W23" s="220"/>
      <c r="X23" s="220"/>
      <c r="Y23" s="220"/>
      <c r="Z23" s="220"/>
      <c r="AA23" s="220"/>
    </row>
    <row r="24" spans="1:40" x14ac:dyDescent="0.25">
      <c r="C24" s="133"/>
      <c r="W24" s="133"/>
    </row>
    <row r="27" spans="1:40" ht="15" customHeight="1" x14ac:dyDescent="0.25"/>
    <row r="28" spans="1:40" x14ac:dyDescent="0.25">
      <c r="U28" s="214" t="str">
        <f>Q4</f>
        <v>Nguyễn Thị Chủ Nhiệm Gõ tên vào tại sheet lenlop</v>
      </c>
      <c r="V28" s="214"/>
      <c r="W28" s="214"/>
      <c r="X28" s="214"/>
      <c r="Y28" s="214"/>
      <c r="Z28" s="214"/>
      <c r="AA28" s="214"/>
    </row>
    <row r="60" spans="3:5" x14ac:dyDescent="0.25">
      <c r="C60" s="120"/>
      <c r="D60" s="120"/>
      <c r="E60" s="120"/>
    </row>
  </sheetData>
  <sheetProtection algorithmName="SHA-512" hashValue="WxWYB9u5w6uS16kQhY+boyBCTXgI9wzS9FxN1PlGSwov4djZ8VPOO/YGWJnTQvQKiuzVzqPW6+fLE543CVsB9Q==" saltValue="knNk0kKCNMHLKfy5a/dmhQ==" spinCount="100000" sheet="1" objects="1" scenarios="1"/>
  <dataConsolidate/>
  <mergeCells count="23">
    <mergeCell ref="Q4:U4"/>
    <mergeCell ref="N3:O3"/>
    <mergeCell ref="M1:W1"/>
    <mergeCell ref="A1:G1"/>
    <mergeCell ref="AN5:AN6"/>
    <mergeCell ref="U5:U6"/>
    <mergeCell ref="S5:T5"/>
    <mergeCell ref="AM5:AM6"/>
    <mergeCell ref="V5:AI5"/>
    <mergeCell ref="AK5:AL5"/>
    <mergeCell ref="AJ5:AJ6"/>
    <mergeCell ref="A5:A6"/>
    <mergeCell ref="B5:B6"/>
    <mergeCell ref="U28:AA28"/>
    <mergeCell ref="D5:Q5"/>
    <mergeCell ref="R5:R6"/>
    <mergeCell ref="U23:AA23"/>
    <mergeCell ref="C5:C6"/>
    <mergeCell ref="A18:C18"/>
    <mergeCell ref="T22:AA22"/>
    <mergeCell ref="V19:W19"/>
    <mergeCell ref="V20:W20"/>
    <mergeCell ref="T19:U19"/>
  </mergeCells>
  <conditionalFormatting sqref="D7:N16">
    <cfRule type="cellIs" dxfId="10" priority="9" operator="between">
      <formula>3.5</formula>
      <formula>4.9</formula>
    </cfRule>
    <cfRule type="cellIs" dxfId="9" priority="11" operator="between">
      <formula>0.1</formula>
      <formula>3.4</formula>
    </cfRule>
  </conditionalFormatting>
  <conditionalFormatting sqref="R7:R16">
    <cfRule type="cellIs" dxfId="8" priority="7" operator="between">
      <formula>0.1</formula>
      <formula>4.9</formula>
    </cfRule>
  </conditionalFormatting>
  <conditionalFormatting sqref="AJ7:AJ16">
    <cfRule type="cellIs" dxfId="7" priority="3" operator="between">
      <formula>3.5</formula>
      <formula>4.9</formula>
    </cfRule>
    <cfRule type="cellIs" dxfId="6" priority="4" operator="between">
      <formula>0.1</formula>
      <formula>3.4</formula>
    </cfRule>
  </conditionalFormatting>
  <conditionalFormatting sqref="V7:AF16">
    <cfRule type="cellIs" dxfId="5" priority="1" operator="between">
      <formula>0.1</formula>
      <formula>3.4</formula>
    </cfRule>
    <cfRule type="cellIs" dxfId="4" priority="2" operator="between">
      <formula>3.5</formula>
      <formula>4.9</formula>
    </cfRule>
  </conditionalFormatting>
  <dataValidations count="9">
    <dataValidation type="decimal" allowBlank="1" showInputMessage="1" showErrorMessage="1" errorTitle="Nhập sai quy ước" error="Xin vui lòng nhập lại. Cảm ơn!" promptTitle="Nhập số thập phân" prompt="TD : 7,4" sqref="D7:N7 R7 V7:AF7 AJ7">
      <formula1>0.5</formula1>
      <formula2>10</formula2>
    </dataValidation>
    <dataValidation allowBlank="1" showInputMessage="1" showErrorMessage="1" promptTitle="Chú ý" prompt="Exel tự điền STT" sqref="A7"/>
    <dataValidation allowBlank="1" showInputMessage="1" showErrorMessage="1" prompt="Bỏ thi=BT, Bệnh..." sqref="AN7:AN16"/>
    <dataValidation allowBlank="1" showInputMessage="1" showErrorMessage="1" prompt="Ghi tắt tên chữ cái môn học" sqref="U7"/>
    <dataValidation type="list" allowBlank="1" showInputMessage="1" showErrorMessage="1" errorTitle="Nhập sai" error="Nhập lại đúng hướng dẫn" promptTitle="Chỉ nhập như sau" prompt="Đạt=Đ; Không đạt=KĐ" sqref="O7:Q16 AG7:AI16">
      <formula1>"Đ,KĐ"</formula1>
    </dataValidation>
    <dataValidation type="list" allowBlank="1" showInputMessage="1" showErrorMessage="1" errorTitle="Nhập sai" error="Nhập lại theo hướng dẫn" promptTitle="Nhập theo hướng dẫn" prompt="Giỏi=G;Khá=K;Trung binh=TB;Yếu=Y" sqref="T7:T16 AL7:AL16">
      <formula1>"G,K,TB,Y"</formula1>
    </dataValidation>
    <dataValidation type="list" allowBlank="1" showInputMessage="1" showErrorMessage="1" errorTitle="Nhập sai" error="nhập lại theo hướng dẫn" promptTitle="Nhập theo hướng dẫn" prompt="Tốt=T; Khá=K; Trung bình=TB; Yếu=Y" sqref="S7:S16 AK7:AK16">
      <formula1>"T,K,TB,Y"</formula1>
    </dataValidation>
    <dataValidation type="list" allowBlank="1" showInputMessage="1" showErrorMessage="1" errorTitle="Nhập sai" error="Nhập đúng hướng dẫn" promptTitle="Ghi tắt" prompt="LL (Lên lớp)_x000a_OL (Ở lại)" sqref="AM7:AM16">
      <formula1>"LL,OL"</formula1>
    </dataValidation>
    <dataValidation type="list" allowBlank="1" showInputMessage="1" showErrorMessage="1" errorTitle="Nhập sai" error="Nhập lại theo hướng dẫn" promptTitle="Nhập giới tính" prompt="Nhập &quot;nữ&quot; vào ô giới tính" sqref="C7:C16">
      <formula1>"nữ"</formula1>
    </dataValidation>
  </dataValidations>
  <pageMargins left="0.2" right="0" top="0.25" bottom="0.2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activeCell="B18" sqref="B18:G18"/>
    </sheetView>
  </sheetViews>
  <sheetFormatPr defaultColWidth="9.140625" defaultRowHeight="15" x14ac:dyDescent="0.25"/>
  <cols>
    <col min="1" max="1" width="4.5703125" style="93" customWidth="1"/>
    <col min="2" max="2" width="5.42578125" style="93" customWidth="1"/>
    <col min="3" max="3" width="5.7109375" style="93" customWidth="1"/>
    <col min="4" max="4" width="18.85546875" style="93" customWidth="1"/>
    <col min="5" max="6" width="4.42578125" style="93" customWidth="1"/>
    <col min="7" max="7" width="10.85546875" style="93" customWidth="1"/>
    <col min="8" max="8" width="15.42578125" style="93" customWidth="1"/>
    <col min="9" max="10" width="16.5703125" style="93" customWidth="1"/>
    <col min="11" max="12" width="5.28515625" style="93" customWidth="1"/>
    <col min="13" max="14" width="9.7109375" style="93" customWidth="1"/>
    <col min="15" max="16" width="9" style="93" customWidth="1"/>
    <col min="17" max="17" width="0" style="93" hidden="1" customWidth="1"/>
    <col min="18" max="16384" width="9.140625" style="93"/>
  </cols>
  <sheetData>
    <row r="1" spans="1:17" s="90" customFormat="1" ht="29.25" customHeight="1" x14ac:dyDescent="0.25">
      <c r="A1" s="192" t="s">
        <v>97</v>
      </c>
      <c r="B1" s="202"/>
      <c r="C1" s="202"/>
      <c r="D1" s="202"/>
      <c r="E1" s="91"/>
      <c r="G1" s="91"/>
      <c r="H1" s="204" t="s">
        <v>91</v>
      </c>
      <c r="I1" s="205"/>
      <c r="J1" s="205"/>
      <c r="K1" s="91"/>
      <c r="L1" s="91"/>
      <c r="M1" s="124"/>
      <c r="N1" s="124"/>
    </row>
    <row r="2" spans="1:17" s="90" customFormat="1" ht="18.75" x14ac:dyDescent="0.25">
      <c r="E2" s="95"/>
      <c r="G2" s="205" t="s">
        <v>41</v>
      </c>
      <c r="H2" s="205"/>
      <c r="I2" s="205"/>
      <c r="J2" s="205"/>
      <c r="K2" s="95"/>
      <c r="L2" s="95"/>
    </row>
    <row r="3" spans="1:17" s="90" customFormat="1" x14ac:dyDescent="0.25">
      <c r="G3" s="96" t="s">
        <v>22</v>
      </c>
      <c r="H3" s="87" t="str">
        <f>Lenlop!H3</f>
        <v>6A</v>
      </c>
      <c r="I3" s="99" t="s">
        <v>8</v>
      </c>
      <c r="J3" s="85" t="str">
        <f>Lenlop!J3</f>
        <v>20   - 20</v>
      </c>
    </row>
    <row r="4" spans="1:17" s="90" customFormat="1" ht="20.100000000000001" customHeight="1" x14ac:dyDescent="0.25">
      <c r="G4" s="143" t="s">
        <v>21</v>
      </c>
      <c r="H4" s="143"/>
      <c r="I4" s="203" t="str">
        <f>Lenlop!I4</f>
        <v>Nguyễn Thị Chủ Nhiệm Gõ tên vào tại sheet lenlop</v>
      </c>
      <c r="J4" s="203"/>
    </row>
    <row r="5" spans="1:17" ht="12.75" customHeight="1" x14ac:dyDescent="0.25">
      <c r="A5" s="234" t="s">
        <v>1</v>
      </c>
      <c r="B5" s="234" t="s">
        <v>2</v>
      </c>
      <c r="C5" s="234" t="s">
        <v>3</v>
      </c>
      <c r="D5" s="239" t="s">
        <v>71</v>
      </c>
      <c r="E5" s="234" t="s">
        <v>95</v>
      </c>
      <c r="F5" s="239" t="s">
        <v>62</v>
      </c>
      <c r="G5" s="234" t="s">
        <v>83</v>
      </c>
      <c r="H5" s="234" t="s">
        <v>98</v>
      </c>
      <c r="I5" s="234" t="s">
        <v>73</v>
      </c>
      <c r="J5" s="234" t="s">
        <v>74</v>
      </c>
      <c r="K5" s="235" t="s">
        <v>4</v>
      </c>
      <c r="L5" s="236"/>
      <c r="M5" s="236"/>
      <c r="N5" s="237" t="s">
        <v>42</v>
      </c>
      <c r="O5" s="238"/>
      <c r="P5" s="233" t="s">
        <v>5</v>
      </c>
    </row>
    <row r="6" spans="1:17" ht="32.25" customHeight="1" x14ac:dyDescent="0.25">
      <c r="A6" s="234"/>
      <c r="B6" s="234"/>
      <c r="C6" s="234"/>
      <c r="D6" s="240"/>
      <c r="E6" s="234"/>
      <c r="F6" s="240"/>
      <c r="G6" s="234"/>
      <c r="H6" s="234"/>
      <c r="I6" s="234"/>
      <c r="J6" s="234"/>
      <c r="K6" s="152" t="s">
        <v>6</v>
      </c>
      <c r="L6" s="152" t="s">
        <v>7</v>
      </c>
      <c r="M6" s="152" t="s">
        <v>12</v>
      </c>
      <c r="N6" s="153" t="s">
        <v>43</v>
      </c>
      <c r="O6" s="154" t="s">
        <v>55</v>
      </c>
      <c r="P6" s="233"/>
    </row>
    <row r="7" spans="1:17" s="104" customFormat="1" ht="14.1" customHeight="1" x14ac:dyDescent="0.2">
      <c r="A7" s="10" t="str">
        <f>IF(OR(D7="", D7="không"),"",1)</f>
        <v/>
      </c>
      <c r="B7" s="25"/>
      <c r="C7" s="25"/>
      <c r="D7" s="12"/>
      <c r="E7" s="13"/>
      <c r="F7" s="13"/>
      <c r="G7" s="6"/>
      <c r="H7" s="14"/>
      <c r="I7" s="14"/>
      <c r="J7" s="14"/>
      <c r="K7" s="13"/>
      <c r="L7" s="13"/>
      <c r="M7" s="14"/>
      <c r="N7" s="59"/>
      <c r="O7" s="19"/>
      <c r="P7" s="14"/>
      <c r="Q7" s="155" t="str">
        <f>TRIM(RIGHT(SUBSTITUTE(TRIM(D7)," ",REPT(" ",LEN(TRIM(D7)))),LEN(TRIM(D7))))</f>
        <v/>
      </c>
    </row>
    <row r="8" spans="1:17" s="104" customFormat="1" ht="14.1" customHeight="1" x14ac:dyDescent="0.2">
      <c r="A8" s="11" t="str">
        <f>IF(OR(D8="",D8="không"),"",MAX($A$7:A7)+1)</f>
        <v/>
      </c>
      <c r="B8" s="26"/>
      <c r="C8" s="26"/>
      <c r="D8" s="60"/>
      <c r="E8" s="1"/>
      <c r="F8" s="1"/>
      <c r="G8" s="29"/>
      <c r="H8" s="15"/>
      <c r="I8" s="15"/>
      <c r="J8" s="15"/>
      <c r="K8" s="1"/>
      <c r="L8" s="1"/>
      <c r="M8" s="15"/>
      <c r="N8" s="61"/>
      <c r="O8" s="1"/>
      <c r="P8" s="15"/>
      <c r="Q8" s="155" t="str">
        <f t="shared" ref="Q8:Q17" si="0">TRIM(RIGHT(SUBSTITUTE(TRIM(D8)," ",REPT(" ",LEN(TRIM(D8)))),LEN(TRIM(D8))))</f>
        <v/>
      </c>
    </row>
    <row r="9" spans="1:17" s="104" customFormat="1" ht="14.1" customHeight="1" x14ac:dyDescent="0.2">
      <c r="A9" s="11" t="str">
        <f>IF(OR(D9="",D9="không"),"",MAX($A$7:A8)+1)</f>
        <v/>
      </c>
      <c r="B9" s="27"/>
      <c r="C9" s="27"/>
      <c r="D9" s="60"/>
      <c r="E9" s="2"/>
      <c r="F9" s="2"/>
      <c r="G9" s="30"/>
      <c r="H9" s="16"/>
      <c r="I9" s="16"/>
      <c r="J9" s="16"/>
      <c r="K9" s="2"/>
      <c r="L9" s="2"/>
      <c r="M9" s="16"/>
      <c r="N9" s="62"/>
      <c r="O9" s="2"/>
      <c r="P9" s="16"/>
      <c r="Q9" s="155" t="str">
        <f t="shared" si="0"/>
        <v/>
      </c>
    </row>
    <row r="10" spans="1:17" s="104" customFormat="1" ht="14.1" customHeight="1" x14ac:dyDescent="0.2">
      <c r="A10" s="11" t="str">
        <f>IF(OR(D10="",D10="không"),"",MAX($A$7:A9)+1)</f>
        <v/>
      </c>
      <c r="B10" s="27"/>
      <c r="C10" s="27"/>
      <c r="D10" s="60"/>
      <c r="E10" s="2"/>
      <c r="F10" s="2"/>
      <c r="G10" s="30"/>
      <c r="H10" s="16"/>
      <c r="I10" s="16"/>
      <c r="J10" s="16"/>
      <c r="K10" s="2"/>
      <c r="L10" s="2"/>
      <c r="M10" s="16"/>
      <c r="N10" s="62"/>
      <c r="O10" s="2"/>
      <c r="P10" s="16"/>
      <c r="Q10" s="155" t="str">
        <f t="shared" si="0"/>
        <v/>
      </c>
    </row>
    <row r="11" spans="1:17" s="104" customFormat="1" ht="14.1" customHeight="1" x14ac:dyDescent="0.2">
      <c r="A11" s="11" t="str">
        <f>IF(OR(D11="",D11="không"),"",MAX($A$7:A10)+1)</f>
        <v/>
      </c>
      <c r="B11" s="27"/>
      <c r="C11" s="27"/>
      <c r="D11" s="60"/>
      <c r="E11" s="2"/>
      <c r="F11" s="2"/>
      <c r="G11" s="30"/>
      <c r="H11" s="16"/>
      <c r="I11" s="16"/>
      <c r="J11" s="16"/>
      <c r="K11" s="2"/>
      <c r="L11" s="2"/>
      <c r="M11" s="16"/>
      <c r="N11" s="62"/>
      <c r="O11" s="2"/>
      <c r="P11" s="16"/>
      <c r="Q11" s="155" t="str">
        <f t="shared" si="0"/>
        <v/>
      </c>
    </row>
    <row r="12" spans="1:17" s="104" customFormat="1" ht="14.1" customHeight="1" x14ac:dyDescent="0.2">
      <c r="A12" s="11" t="str">
        <f>IF(OR(D12="",D12="không"),"",MAX($A$7:A11)+1)</f>
        <v/>
      </c>
      <c r="B12" s="27"/>
      <c r="C12" s="27"/>
      <c r="D12" s="60"/>
      <c r="E12" s="2"/>
      <c r="F12" s="2"/>
      <c r="G12" s="30"/>
      <c r="H12" s="16"/>
      <c r="I12" s="16"/>
      <c r="J12" s="16"/>
      <c r="K12" s="2"/>
      <c r="L12" s="2"/>
      <c r="M12" s="16"/>
      <c r="N12" s="62"/>
      <c r="O12" s="2"/>
      <c r="P12" s="16"/>
      <c r="Q12" s="155" t="str">
        <f t="shared" si="0"/>
        <v/>
      </c>
    </row>
    <row r="13" spans="1:17" s="104" customFormat="1" ht="14.1" customHeight="1" x14ac:dyDescent="0.2">
      <c r="A13" s="11" t="str">
        <f>IF(OR(D13="",D13="không"),"",MAX($A$7:A12)+1)</f>
        <v/>
      </c>
      <c r="B13" s="27"/>
      <c r="C13" s="27"/>
      <c r="D13" s="60"/>
      <c r="E13" s="2"/>
      <c r="F13" s="2"/>
      <c r="G13" s="30"/>
      <c r="H13" s="16"/>
      <c r="I13" s="16"/>
      <c r="J13" s="16"/>
      <c r="K13" s="2"/>
      <c r="L13" s="2"/>
      <c r="M13" s="16"/>
      <c r="N13" s="62"/>
      <c r="O13" s="2"/>
      <c r="P13" s="16"/>
      <c r="Q13" s="155" t="str">
        <f t="shared" si="0"/>
        <v/>
      </c>
    </row>
    <row r="14" spans="1:17" s="104" customFormat="1" ht="14.1" customHeight="1" x14ac:dyDescent="0.2">
      <c r="A14" s="11" t="str">
        <f>IF(OR(D14="",D14="không"),"",MAX($A$7:A13)+1)</f>
        <v/>
      </c>
      <c r="B14" s="27"/>
      <c r="C14" s="27"/>
      <c r="D14" s="60"/>
      <c r="E14" s="2"/>
      <c r="F14" s="2"/>
      <c r="G14" s="30"/>
      <c r="H14" s="16"/>
      <c r="I14" s="16"/>
      <c r="J14" s="16"/>
      <c r="K14" s="2"/>
      <c r="L14" s="2"/>
      <c r="M14" s="16"/>
      <c r="N14" s="62"/>
      <c r="O14" s="2"/>
      <c r="P14" s="16"/>
      <c r="Q14" s="155" t="str">
        <f t="shared" si="0"/>
        <v/>
      </c>
    </row>
    <row r="15" spans="1:17" s="104" customFormat="1" ht="14.1" customHeight="1" x14ac:dyDescent="0.2">
      <c r="A15" s="11" t="str">
        <f>IF(OR(D15="",D15="không"),"",MAX($A$7:A14)+1)</f>
        <v/>
      </c>
      <c r="B15" s="27"/>
      <c r="C15" s="27"/>
      <c r="D15" s="60"/>
      <c r="E15" s="2"/>
      <c r="F15" s="2"/>
      <c r="G15" s="30"/>
      <c r="H15" s="16"/>
      <c r="I15" s="16"/>
      <c r="J15" s="16"/>
      <c r="K15" s="2"/>
      <c r="L15" s="2"/>
      <c r="M15" s="16"/>
      <c r="N15" s="62"/>
      <c r="O15" s="2"/>
      <c r="P15" s="16"/>
      <c r="Q15" s="155" t="str">
        <f t="shared" si="0"/>
        <v/>
      </c>
    </row>
    <row r="16" spans="1:17" s="104" customFormat="1" ht="14.1" customHeight="1" x14ac:dyDescent="0.2">
      <c r="A16" s="11" t="str">
        <f>IF(OR(D16="",D16="không"),"",MAX($A$7:A15)+1)</f>
        <v/>
      </c>
      <c r="B16" s="27"/>
      <c r="C16" s="27"/>
      <c r="D16" s="60"/>
      <c r="E16" s="2"/>
      <c r="F16" s="2"/>
      <c r="G16" s="30"/>
      <c r="H16" s="16"/>
      <c r="I16" s="16"/>
      <c r="J16" s="16"/>
      <c r="K16" s="2"/>
      <c r="L16" s="2"/>
      <c r="M16" s="16"/>
      <c r="N16" s="62"/>
      <c r="O16" s="2"/>
      <c r="P16" s="16"/>
      <c r="Q16" s="155" t="str">
        <f t="shared" si="0"/>
        <v/>
      </c>
    </row>
    <row r="17" spans="1:17" s="104" customFormat="1" ht="14.1" customHeight="1" x14ac:dyDescent="0.2">
      <c r="A17" s="132"/>
      <c r="B17" s="106"/>
      <c r="C17" s="106"/>
      <c r="D17" s="151"/>
      <c r="E17" s="108"/>
      <c r="F17" s="108"/>
      <c r="G17" s="109"/>
      <c r="H17" s="109"/>
      <c r="I17" s="109"/>
      <c r="J17" s="109"/>
      <c r="K17" s="109"/>
      <c r="L17" s="109"/>
      <c r="M17" s="109"/>
      <c r="N17" s="156"/>
      <c r="O17" s="108"/>
      <c r="P17" s="109"/>
      <c r="Q17" s="155" t="str">
        <f t="shared" si="0"/>
        <v/>
      </c>
    </row>
    <row r="18" spans="1:17" x14ac:dyDescent="0.25">
      <c r="B18" s="241" t="str">
        <f>"Tổng kết danh sách có "&amp;MAX($A$7:$A$17)&amp;"/"&amp;COUNTIF(E$7:E$17,"*nữ*")&amp;"( nữ) bỏ học trong năm"</f>
        <v>Tổng kết danh sách có 0/0( nữ) bỏ học trong năm</v>
      </c>
      <c r="C18" s="241"/>
      <c r="D18" s="241"/>
      <c r="E18" s="241"/>
      <c r="F18" s="241"/>
      <c r="G18" s="241"/>
    </row>
    <row r="19" spans="1:17" x14ac:dyDescent="0.25">
      <c r="D19" s="93" t="s">
        <v>93</v>
      </c>
      <c r="E19" s="150"/>
      <c r="F19" s="158">
        <v>1</v>
      </c>
      <c r="G19" s="159" t="s">
        <v>47</v>
      </c>
      <c r="H19" s="159"/>
      <c r="I19" s="88">
        <f>COUNTIF($O$7:$O$17,"1")</f>
        <v>0</v>
      </c>
    </row>
    <row r="20" spans="1:17" x14ac:dyDescent="0.25">
      <c r="E20" s="150"/>
      <c r="F20" s="158">
        <v>2</v>
      </c>
      <c r="G20" s="159" t="s">
        <v>48</v>
      </c>
      <c r="H20" s="159"/>
      <c r="I20" s="88">
        <f>COUNTIF($O$7:$O$17,"2")</f>
        <v>0</v>
      </c>
    </row>
    <row r="21" spans="1:17" x14ac:dyDescent="0.25">
      <c r="E21" s="150"/>
      <c r="F21" s="158">
        <v>3</v>
      </c>
      <c r="G21" s="159" t="s">
        <v>49</v>
      </c>
      <c r="H21" s="159"/>
      <c r="I21" s="88">
        <f>COUNTIF($O$7:$O$17,"3")</f>
        <v>0</v>
      </c>
    </row>
    <row r="22" spans="1:17" x14ac:dyDescent="0.25">
      <c r="E22" s="150"/>
      <c r="F22" s="158">
        <v>4</v>
      </c>
      <c r="G22" s="159" t="s">
        <v>50</v>
      </c>
      <c r="H22" s="159"/>
      <c r="I22" s="88">
        <f>COUNTIF($O$7:$O$17,"4")</f>
        <v>0</v>
      </c>
    </row>
    <row r="23" spans="1:17" x14ac:dyDescent="0.25">
      <c r="E23" s="150"/>
      <c r="F23" s="158">
        <v>5</v>
      </c>
      <c r="G23" s="159" t="s">
        <v>51</v>
      </c>
      <c r="H23" s="159"/>
      <c r="I23" s="88">
        <f>COUNTIF($O$7:$O$17,"5")</f>
        <v>0</v>
      </c>
    </row>
    <row r="24" spans="1:17" x14ac:dyDescent="0.25">
      <c r="E24" s="150"/>
      <c r="F24" s="158">
        <v>6</v>
      </c>
      <c r="G24" s="159" t="s">
        <v>52</v>
      </c>
      <c r="H24" s="159"/>
      <c r="I24" s="88">
        <f>COUNTIF($O$7:$O$17,"6")</f>
        <v>0</v>
      </c>
    </row>
    <row r="25" spans="1:17" x14ac:dyDescent="0.25">
      <c r="E25" s="150"/>
      <c r="F25" s="158">
        <v>7</v>
      </c>
      <c r="G25" s="159" t="s">
        <v>53</v>
      </c>
      <c r="H25" s="159"/>
      <c r="I25" s="88">
        <f>COUNTIF($O$7:$O$17,"7")</f>
        <v>0</v>
      </c>
    </row>
    <row r="26" spans="1:17" x14ac:dyDescent="0.25">
      <c r="E26" s="150"/>
      <c r="F26" s="158">
        <v>8</v>
      </c>
      <c r="G26" s="159" t="s">
        <v>54</v>
      </c>
      <c r="H26" s="159"/>
      <c r="I26" s="88">
        <f>COUNTIF($O$7:$O$17,"8")</f>
        <v>0</v>
      </c>
    </row>
    <row r="27" spans="1:17" x14ac:dyDescent="0.25">
      <c r="I27" s="211" t="str">
        <f>Lenlop!I57</f>
        <v>Vĩnh Thạnh Trung, ngày 25 tháng 5 năm 2018</v>
      </c>
      <c r="J27" s="211"/>
      <c r="K27" s="211"/>
      <c r="L27" s="211"/>
      <c r="M27" s="211"/>
      <c r="N27" s="121"/>
    </row>
    <row r="28" spans="1:17" x14ac:dyDescent="0.25">
      <c r="D28" s="150"/>
      <c r="J28" s="150" t="s">
        <v>20</v>
      </c>
    </row>
    <row r="33" spans="10:10" x14ac:dyDescent="0.25">
      <c r="J33" s="88" t="str">
        <f>I4</f>
        <v>Nguyễn Thị Chủ Nhiệm Gõ tên vào tại sheet lenlop</v>
      </c>
    </row>
    <row r="62" spans="3:5" x14ac:dyDescent="0.25">
      <c r="C62" s="120"/>
      <c r="D62" s="120"/>
      <c r="E62" s="120"/>
    </row>
  </sheetData>
  <sheetProtection algorithmName="SHA-512" hashValue="VQ1mWjNcdADsjgi5zjrZQQStUIxhuTb8EmjE1ydR7DSQAcUMuaLTLF/nz+Kvzid1qr9pTr5bWuJDHLNO/cwdLg==" saltValue="e0DwQ5ZenRhjf0/z/zOpiA==" spinCount="100000" sheet="1" objects="1" scenarios="1"/>
  <mergeCells count="19">
    <mergeCell ref="I4:J4"/>
    <mergeCell ref="A1:D1"/>
    <mergeCell ref="H1:J1"/>
    <mergeCell ref="G2:J2"/>
    <mergeCell ref="I27:M27"/>
    <mergeCell ref="B18:G18"/>
    <mergeCell ref="P5:P6"/>
    <mergeCell ref="A5:A6"/>
    <mergeCell ref="B5:B6"/>
    <mergeCell ref="C5:C6"/>
    <mergeCell ref="E5:E6"/>
    <mergeCell ref="G5:G6"/>
    <mergeCell ref="H5:H6"/>
    <mergeCell ref="I5:I6"/>
    <mergeCell ref="J5:J6"/>
    <mergeCell ref="K5:M5"/>
    <mergeCell ref="N5:O5"/>
    <mergeCell ref="F5:F6"/>
    <mergeCell ref="D5:D6"/>
  </mergeCells>
  <dataValidations count="3">
    <dataValidation type="whole" allowBlank="1" showInputMessage="1" showErrorMessage="1" errorTitle="Nhập sai" error="Xin vui lòng nhập lại. Cảm ơn!" promptTitle="Nhập số" prompt="Nhập từ 1 đến 8 theo quy ước từng nguyên nhân" sqref="O7">
      <formula1>1</formula1>
      <formula2>8</formula2>
    </dataValidation>
    <dataValidation allowBlank="1" showInputMessage="1" showErrorMessage="1" promptTitle="chú ý" prompt="Exel tự điền STT" sqref="A7"/>
    <dataValidation allowBlank="1" showInputMessage="1" showErrorMessage="1" prompt="-Copy từ d/sách biên chế lớp, click phải chọn dán đặc biệt (paste special) chọn dán giá trị (values)._x000a_Trong excel hạn chế cắt(cute) và dán (paste); delete (xóa) hàng làm sai công thức ở các sheet khác._x000a_-Không được gõ lại_x000a_Mọi thắc mắc xin hỏi BGH, cảm ơn! " sqref="B7:M7"/>
  </dataValidations>
  <pageMargins left="0.2" right="0.2" top="0.25" bottom="0.25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activeCell="C18" sqref="C18"/>
    </sheetView>
  </sheetViews>
  <sheetFormatPr defaultColWidth="9.140625" defaultRowHeight="15" x14ac:dyDescent="0.25"/>
  <cols>
    <col min="1" max="1" width="4.5703125" style="31" customWidth="1"/>
    <col min="2" max="2" width="5.42578125" style="31" customWidth="1"/>
    <col min="3" max="3" width="5.7109375" style="31" customWidth="1"/>
    <col min="4" max="4" width="18.5703125" style="31" customWidth="1"/>
    <col min="5" max="6" width="4.42578125" style="31" customWidth="1"/>
    <col min="7" max="7" width="9.7109375" style="31" customWidth="1"/>
    <col min="8" max="8" width="14.140625" style="31" customWidth="1"/>
    <col min="9" max="9" width="15" style="31" customWidth="1"/>
    <col min="10" max="10" width="15.28515625" style="31" customWidth="1"/>
    <col min="11" max="12" width="5.28515625" style="31" customWidth="1"/>
    <col min="13" max="14" width="9.7109375" style="31" customWidth="1"/>
    <col min="15" max="15" width="7" style="31" customWidth="1"/>
    <col min="16" max="16" width="10.42578125" style="31" customWidth="1"/>
    <col min="17" max="17" width="0" style="31" hidden="1" customWidth="1"/>
    <col min="18" max="16384" width="9.140625" style="31"/>
  </cols>
  <sheetData>
    <row r="1" spans="1:17" s="69" customFormat="1" ht="30" customHeight="1" x14ac:dyDescent="0.25">
      <c r="A1" s="192" t="s">
        <v>97</v>
      </c>
      <c r="B1" s="202"/>
      <c r="C1" s="202"/>
      <c r="D1" s="202"/>
      <c r="E1" s="91"/>
      <c r="F1" s="90"/>
      <c r="G1" s="91"/>
      <c r="H1" s="193" t="s">
        <v>91</v>
      </c>
      <c r="I1" s="193"/>
      <c r="J1" s="193"/>
      <c r="K1" s="193"/>
      <c r="L1" s="91"/>
      <c r="M1" s="124"/>
      <c r="N1" s="124"/>
      <c r="O1" s="90"/>
      <c r="P1" s="90"/>
      <c r="Q1" s="90"/>
    </row>
    <row r="2" spans="1:17" s="69" customFormat="1" ht="18.75" x14ac:dyDescent="0.25">
      <c r="A2" s="90"/>
      <c r="B2" s="90"/>
      <c r="C2" s="90"/>
      <c r="D2" s="90"/>
      <c r="E2" s="95"/>
      <c r="F2" s="90"/>
      <c r="G2" s="205" t="s">
        <v>84</v>
      </c>
      <c r="H2" s="205"/>
      <c r="I2" s="205"/>
      <c r="J2" s="205"/>
      <c r="K2" s="95"/>
      <c r="L2" s="95"/>
      <c r="M2" s="90"/>
      <c r="N2" s="90"/>
      <c r="O2" s="90"/>
      <c r="P2" s="90"/>
      <c r="Q2" s="90"/>
    </row>
    <row r="3" spans="1:17" s="69" customFormat="1" ht="16.5" x14ac:dyDescent="0.25">
      <c r="A3" s="90"/>
      <c r="B3" s="90"/>
      <c r="C3" s="90"/>
      <c r="D3" s="90"/>
      <c r="E3" s="90"/>
      <c r="F3" s="90"/>
      <c r="G3" s="160" t="s">
        <v>22</v>
      </c>
      <c r="H3" s="73" t="str">
        <f>Lenlop!H3</f>
        <v>6A</v>
      </c>
      <c r="I3" s="161" t="s">
        <v>8</v>
      </c>
      <c r="J3" s="89" t="str">
        <f>Lenlop!J3</f>
        <v>20   - 20</v>
      </c>
      <c r="K3" s="90"/>
      <c r="L3" s="90"/>
      <c r="M3" s="90"/>
      <c r="N3" s="90"/>
      <c r="O3" s="90"/>
      <c r="P3" s="90"/>
      <c r="Q3" s="90"/>
    </row>
    <row r="4" spans="1:17" s="69" customFormat="1" ht="16.5" x14ac:dyDescent="0.25">
      <c r="A4" s="90"/>
      <c r="B4" s="90"/>
      <c r="C4" s="90"/>
      <c r="D4" s="90"/>
      <c r="E4" s="90"/>
      <c r="F4" s="90"/>
      <c r="G4" s="162" t="s">
        <v>21</v>
      </c>
      <c r="H4" s="162"/>
      <c r="I4" s="242" t="str">
        <f>Lenlop!I4</f>
        <v>Nguyễn Thị Chủ Nhiệm Gõ tên vào tại sheet lenlop</v>
      </c>
      <c r="J4" s="242"/>
      <c r="K4" s="90"/>
      <c r="L4" s="90"/>
      <c r="M4" s="90"/>
      <c r="N4" s="90"/>
      <c r="O4" s="90"/>
      <c r="P4" s="90"/>
      <c r="Q4" s="90"/>
    </row>
    <row r="5" spans="1:17" ht="12.75" customHeight="1" x14ac:dyDescent="0.25">
      <c r="A5" s="234" t="s">
        <v>1</v>
      </c>
      <c r="B5" s="234" t="s">
        <v>2</v>
      </c>
      <c r="C5" s="234" t="s">
        <v>3</v>
      </c>
      <c r="D5" s="239" t="s">
        <v>71</v>
      </c>
      <c r="E5" s="234" t="s">
        <v>95</v>
      </c>
      <c r="F5" s="239" t="s">
        <v>62</v>
      </c>
      <c r="G5" s="234" t="s">
        <v>83</v>
      </c>
      <c r="H5" s="234" t="s">
        <v>98</v>
      </c>
      <c r="I5" s="234" t="s">
        <v>73</v>
      </c>
      <c r="J5" s="234" t="s">
        <v>74</v>
      </c>
      <c r="K5" s="235" t="s">
        <v>4</v>
      </c>
      <c r="L5" s="236"/>
      <c r="M5" s="236"/>
      <c r="N5" s="237" t="s">
        <v>42</v>
      </c>
      <c r="O5" s="238"/>
      <c r="P5" s="233" t="s">
        <v>5</v>
      </c>
      <c r="Q5" s="93"/>
    </row>
    <row r="6" spans="1:17" ht="34.5" customHeight="1" x14ac:dyDescent="0.25">
      <c r="A6" s="234"/>
      <c r="B6" s="234"/>
      <c r="C6" s="234"/>
      <c r="D6" s="240"/>
      <c r="E6" s="234"/>
      <c r="F6" s="240"/>
      <c r="G6" s="234"/>
      <c r="H6" s="234"/>
      <c r="I6" s="234"/>
      <c r="J6" s="234"/>
      <c r="K6" s="152" t="s">
        <v>6</v>
      </c>
      <c r="L6" s="152" t="s">
        <v>7</v>
      </c>
      <c r="M6" s="152" t="s">
        <v>12</v>
      </c>
      <c r="N6" s="153" t="s">
        <v>43</v>
      </c>
      <c r="O6" s="154" t="s">
        <v>55</v>
      </c>
      <c r="P6" s="233"/>
      <c r="Q6" s="93"/>
    </row>
    <row r="7" spans="1:17" s="64" customFormat="1" ht="13.5" customHeight="1" x14ac:dyDescent="0.2">
      <c r="A7" s="10" t="str">
        <f>IF(OR(D7="",D7="không"),"",1)</f>
        <v/>
      </c>
      <c r="B7" s="25"/>
      <c r="C7" s="25"/>
      <c r="D7" s="12"/>
      <c r="E7" s="13"/>
      <c r="F7" s="13"/>
      <c r="G7" s="6"/>
      <c r="H7" s="14"/>
      <c r="I7" s="14"/>
      <c r="J7" s="14"/>
      <c r="K7" s="13"/>
      <c r="L7" s="13"/>
      <c r="M7" s="14"/>
      <c r="N7" s="63"/>
      <c r="O7" s="19"/>
      <c r="P7" s="14"/>
      <c r="Q7" s="155" t="str">
        <f>TRIM(RIGHT(SUBSTITUTE(TRIM(D7)," ",REPT(" ",LEN(TRIM(D7)))),LEN(TRIM(D7))))</f>
        <v/>
      </c>
    </row>
    <row r="8" spans="1:17" s="64" customFormat="1" ht="13.5" customHeight="1" x14ac:dyDescent="0.2">
      <c r="A8" s="11" t="str">
        <f>IF(OR(D8="",D8="không"),"",MAX($A$7:A7)+1)</f>
        <v/>
      </c>
      <c r="B8" s="26"/>
      <c r="C8" s="26"/>
      <c r="D8" s="60"/>
      <c r="E8" s="1"/>
      <c r="F8" s="1"/>
      <c r="G8" s="29"/>
      <c r="H8" s="15"/>
      <c r="I8" s="15"/>
      <c r="J8" s="15"/>
      <c r="K8" s="1"/>
      <c r="L8" s="1"/>
      <c r="M8" s="15"/>
      <c r="N8" s="61"/>
      <c r="O8" s="1"/>
      <c r="P8" s="15"/>
      <c r="Q8" s="155" t="str">
        <f t="shared" ref="Q8:Q17" si="0">TRIM(RIGHT(SUBSTITUTE(TRIM(D8)," ",REPT(" ",LEN(TRIM(D8)))),LEN(TRIM(D8))))</f>
        <v/>
      </c>
    </row>
    <row r="9" spans="1:17" s="64" customFormat="1" ht="13.5" customHeight="1" x14ac:dyDescent="0.2">
      <c r="A9" s="11" t="str">
        <f>IF(OR(D9="",D9="không"),"",MAX($A$7:A8)+1)</f>
        <v/>
      </c>
      <c r="B9" s="27"/>
      <c r="C9" s="27"/>
      <c r="D9" s="60"/>
      <c r="E9" s="2"/>
      <c r="F9" s="2"/>
      <c r="G9" s="30"/>
      <c r="H9" s="16"/>
      <c r="I9" s="16"/>
      <c r="J9" s="16"/>
      <c r="K9" s="2"/>
      <c r="L9" s="2"/>
      <c r="M9" s="16"/>
      <c r="N9" s="62"/>
      <c r="O9" s="2"/>
      <c r="P9" s="16"/>
      <c r="Q9" s="155" t="str">
        <f t="shared" si="0"/>
        <v/>
      </c>
    </row>
    <row r="10" spans="1:17" s="64" customFormat="1" ht="13.5" customHeight="1" x14ac:dyDescent="0.2">
      <c r="A10" s="11" t="str">
        <f>IF(OR(D10="",D10="không"),"",MAX($A$7:A9)+1)</f>
        <v/>
      </c>
      <c r="B10" s="27"/>
      <c r="C10" s="27"/>
      <c r="D10" s="60"/>
      <c r="E10" s="2"/>
      <c r="F10" s="2"/>
      <c r="G10" s="30"/>
      <c r="H10" s="16"/>
      <c r="I10" s="16"/>
      <c r="J10" s="16"/>
      <c r="K10" s="2"/>
      <c r="L10" s="2"/>
      <c r="M10" s="16"/>
      <c r="N10" s="62"/>
      <c r="O10" s="2"/>
      <c r="P10" s="16"/>
      <c r="Q10" s="155" t="str">
        <f t="shared" si="0"/>
        <v/>
      </c>
    </row>
    <row r="11" spans="1:17" s="64" customFormat="1" ht="13.5" customHeight="1" x14ac:dyDescent="0.2">
      <c r="A11" s="11" t="str">
        <f>IF(OR(D11="",D11="không"),"",MAX($A$7:A10)+1)</f>
        <v/>
      </c>
      <c r="B11" s="27"/>
      <c r="C11" s="27"/>
      <c r="D11" s="60"/>
      <c r="E11" s="2"/>
      <c r="F11" s="2"/>
      <c r="G11" s="30"/>
      <c r="H11" s="16"/>
      <c r="I11" s="16"/>
      <c r="J11" s="16"/>
      <c r="K11" s="2"/>
      <c r="L11" s="2"/>
      <c r="M11" s="16"/>
      <c r="N11" s="62"/>
      <c r="O11" s="2"/>
      <c r="P11" s="16"/>
      <c r="Q11" s="155" t="str">
        <f t="shared" si="0"/>
        <v/>
      </c>
    </row>
    <row r="12" spans="1:17" s="64" customFormat="1" ht="13.5" customHeight="1" x14ac:dyDescent="0.2">
      <c r="A12" s="11" t="str">
        <f>IF(OR(D12="",D12="không"),"",MAX($A$7:A11)+1)</f>
        <v/>
      </c>
      <c r="B12" s="27"/>
      <c r="C12" s="27"/>
      <c r="D12" s="60"/>
      <c r="E12" s="2"/>
      <c r="F12" s="2"/>
      <c r="G12" s="30"/>
      <c r="H12" s="16"/>
      <c r="I12" s="16"/>
      <c r="J12" s="16"/>
      <c r="K12" s="2"/>
      <c r="L12" s="2"/>
      <c r="M12" s="16"/>
      <c r="N12" s="62"/>
      <c r="O12" s="2"/>
      <c r="P12" s="16"/>
      <c r="Q12" s="155" t="str">
        <f t="shared" si="0"/>
        <v/>
      </c>
    </row>
    <row r="13" spans="1:17" s="64" customFormat="1" ht="13.5" customHeight="1" x14ac:dyDescent="0.2">
      <c r="A13" s="11" t="str">
        <f>IF(OR(D13="",D13="không"),"",MAX($A$7:A12)+1)</f>
        <v/>
      </c>
      <c r="B13" s="27"/>
      <c r="C13" s="27"/>
      <c r="D13" s="60"/>
      <c r="E13" s="2"/>
      <c r="F13" s="2"/>
      <c r="G13" s="30"/>
      <c r="H13" s="16"/>
      <c r="I13" s="16"/>
      <c r="J13" s="16"/>
      <c r="K13" s="2"/>
      <c r="L13" s="2"/>
      <c r="M13" s="16"/>
      <c r="N13" s="62"/>
      <c r="O13" s="2"/>
      <c r="P13" s="16"/>
      <c r="Q13" s="155" t="str">
        <f t="shared" si="0"/>
        <v/>
      </c>
    </row>
    <row r="14" spans="1:17" s="64" customFormat="1" ht="13.5" customHeight="1" x14ac:dyDescent="0.2">
      <c r="A14" s="11" t="str">
        <f>IF(OR(D14="",D14="không"),"",MAX($A$7:A13)+1)</f>
        <v/>
      </c>
      <c r="B14" s="27"/>
      <c r="C14" s="27"/>
      <c r="D14" s="60"/>
      <c r="E14" s="2"/>
      <c r="F14" s="2"/>
      <c r="G14" s="30"/>
      <c r="H14" s="16"/>
      <c r="I14" s="16"/>
      <c r="J14" s="16"/>
      <c r="K14" s="2"/>
      <c r="L14" s="2"/>
      <c r="M14" s="16"/>
      <c r="N14" s="62"/>
      <c r="O14" s="2"/>
      <c r="P14" s="16"/>
      <c r="Q14" s="155" t="str">
        <f t="shared" si="0"/>
        <v/>
      </c>
    </row>
    <row r="15" spans="1:17" s="64" customFormat="1" ht="13.5" customHeight="1" x14ac:dyDescent="0.2">
      <c r="A15" s="11" t="str">
        <f>IF(OR(D15="",D15="không"),"",MAX($A$7:A14)+1)</f>
        <v/>
      </c>
      <c r="B15" s="27"/>
      <c r="C15" s="27"/>
      <c r="D15" s="60"/>
      <c r="E15" s="2"/>
      <c r="F15" s="2"/>
      <c r="G15" s="30"/>
      <c r="H15" s="16"/>
      <c r="I15" s="16"/>
      <c r="J15" s="16"/>
      <c r="K15" s="2"/>
      <c r="L15" s="2"/>
      <c r="M15" s="16"/>
      <c r="N15" s="62"/>
      <c r="O15" s="2"/>
      <c r="P15" s="16"/>
      <c r="Q15" s="155" t="str">
        <f t="shared" si="0"/>
        <v/>
      </c>
    </row>
    <row r="16" spans="1:17" s="64" customFormat="1" ht="13.5" customHeight="1" x14ac:dyDescent="0.2">
      <c r="A16" s="11" t="str">
        <f>IF(OR(D16="",D16="không"),"",MAX($A$7:A15)+1)</f>
        <v/>
      </c>
      <c r="B16" s="27"/>
      <c r="C16" s="27"/>
      <c r="D16" s="60"/>
      <c r="E16" s="2"/>
      <c r="F16" s="2"/>
      <c r="G16" s="30"/>
      <c r="H16" s="16"/>
      <c r="I16" s="16"/>
      <c r="J16" s="16"/>
      <c r="K16" s="2"/>
      <c r="L16" s="2"/>
      <c r="M16" s="16"/>
      <c r="N16" s="62"/>
      <c r="O16" s="2"/>
      <c r="P16" s="16"/>
      <c r="Q16" s="155" t="str">
        <f t="shared" si="0"/>
        <v/>
      </c>
    </row>
    <row r="17" spans="1:17" s="64" customFormat="1" ht="13.5" customHeight="1" x14ac:dyDescent="0.2">
      <c r="A17" s="132"/>
      <c r="B17" s="106"/>
      <c r="C17" s="106"/>
      <c r="D17" s="151"/>
      <c r="E17" s="108"/>
      <c r="F17" s="108"/>
      <c r="G17" s="109"/>
      <c r="H17" s="109"/>
      <c r="I17" s="109"/>
      <c r="J17" s="109"/>
      <c r="K17" s="109"/>
      <c r="L17" s="109"/>
      <c r="M17" s="109"/>
      <c r="N17" s="156"/>
      <c r="O17" s="108"/>
      <c r="P17" s="109"/>
      <c r="Q17" s="155" t="str">
        <f t="shared" si="0"/>
        <v/>
      </c>
    </row>
    <row r="18" spans="1:17" x14ac:dyDescent="0.25">
      <c r="A18" s="93"/>
      <c r="B18" s="137" t="str">
        <f>"Tổng kết danh sách có "&amp;MAX($A$7:$A$17)&amp;"/"&amp;COUNTIF(E$7:E$17,"nữ")&amp;"( nữ) bỏ học trong năm"</f>
        <v>Tổng kết danh sách có 0/0( nữ) bỏ học trong năm</v>
      </c>
      <c r="C18" s="137"/>
      <c r="D18" s="137"/>
      <c r="E18" s="137"/>
      <c r="F18" s="157"/>
      <c r="G18" s="88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1:17" x14ac:dyDescent="0.25">
      <c r="A19" s="93"/>
      <c r="B19" s="93"/>
      <c r="C19" s="93"/>
      <c r="D19" s="158" t="s">
        <v>44</v>
      </c>
      <c r="E19" s="158">
        <v>1</v>
      </c>
      <c r="F19" s="159" t="s">
        <v>47</v>
      </c>
      <c r="G19" s="159"/>
      <c r="H19" s="159"/>
      <c r="I19" s="88">
        <f>COUNTIF($O$7:$O$17,"1")</f>
        <v>0</v>
      </c>
      <c r="J19" s="93"/>
      <c r="K19" s="93"/>
      <c r="L19" s="93"/>
      <c r="M19" s="93"/>
      <c r="N19" s="93"/>
      <c r="O19" s="93"/>
      <c r="P19" s="93"/>
      <c r="Q19" s="93"/>
    </row>
    <row r="20" spans="1:17" x14ac:dyDescent="0.25">
      <c r="A20" s="93"/>
      <c r="B20" s="93"/>
      <c r="C20" s="93"/>
      <c r="D20" s="93"/>
      <c r="E20" s="158">
        <v>2</v>
      </c>
      <c r="F20" s="159" t="s">
        <v>48</v>
      </c>
      <c r="G20" s="159"/>
      <c r="H20" s="159"/>
      <c r="I20" s="88">
        <f>COUNTIF($O$7:$O$17,"2")</f>
        <v>0</v>
      </c>
      <c r="J20" s="93"/>
      <c r="K20" s="93"/>
      <c r="L20" s="93"/>
      <c r="M20" s="93"/>
      <c r="N20" s="93"/>
      <c r="O20" s="93"/>
      <c r="P20" s="93"/>
      <c r="Q20" s="93"/>
    </row>
    <row r="21" spans="1:17" x14ac:dyDescent="0.25">
      <c r="A21" s="93"/>
      <c r="B21" s="93"/>
      <c r="C21" s="93"/>
      <c r="D21" s="93"/>
      <c r="E21" s="158">
        <v>3</v>
      </c>
      <c r="F21" s="159" t="s">
        <v>49</v>
      </c>
      <c r="G21" s="159"/>
      <c r="H21" s="159"/>
      <c r="I21" s="88">
        <f>COUNTIF($O$7:$O$17,"3")</f>
        <v>0</v>
      </c>
      <c r="J21" s="93"/>
      <c r="K21" s="93"/>
      <c r="L21" s="93"/>
      <c r="M21" s="93"/>
      <c r="N21" s="93"/>
      <c r="O21" s="93"/>
      <c r="P21" s="93"/>
      <c r="Q21" s="93"/>
    </row>
    <row r="22" spans="1:17" x14ac:dyDescent="0.25">
      <c r="A22" s="93"/>
      <c r="B22" s="93"/>
      <c r="C22" s="93"/>
      <c r="D22" s="93"/>
      <c r="E22" s="158">
        <v>4</v>
      </c>
      <c r="F22" s="159" t="s">
        <v>50</v>
      </c>
      <c r="G22" s="159"/>
      <c r="H22" s="159"/>
      <c r="I22" s="88">
        <f>COUNTIF($O$7:$O$17,"4")</f>
        <v>0</v>
      </c>
      <c r="J22" s="93"/>
      <c r="K22" s="93"/>
      <c r="L22" s="93"/>
      <c r="M22" s="93"/>
      <c r="N22" s="93"/>
      <c r="O22" s="93"/>
      <c r="P22" s="93"/>
      <c r="Q22" s="93"/>
    </row>
    <row r="23" spans="1:17" x14ac:dyDescent="0.25">
      <c r="A23" s="93"/>
      <c r="B23" s="93"/>
      <c r="C23" s="93"/>
      <c r="D23" s="93"/>
      <c r="E23" s="158">
        <v>5</v>
      </c>
      <c r="F23" s="159" t="s">
        <v>51</v>
      </c>
      <c r="G23" s="159"/>
      <c r="H23" s="159"/>
      <c r="I23" s="88">
        <f>COUNTIF($O$7:$O$17,"5")</f>
        <v>0</v>
      </c>
      <c r="J23" s="93"/>
      <c r="K23" s="93"/>
      <c r="L23" s="93"/>
      <c r="M23" s="93"/>
      <c r="N23" s="93"/>
      <c r="O23" s="93"/>
      <c r="P23" s="93"/>
      <c r="Q23" s="93"/>
    </row>
    <row r="24" spans="1:17" x14ac:dyDescent="0.25">
      <c r="A24" s="93"/>
      <c r="B24" s="93"/>
      <c r="C24" s="93"/>
      <c r="D24" s="93"/>
      <c r="E24" s="158">
        <v>6</v>
      </c>
      <c r="F24" s="159" t="s">
        <v>52</v>
      </c>
      <c r="G24" s="159"/>
      <c r="H24" s="159"/>
      <c r="I24" s="88">
        <f>COUNTIF($O$7:$O$17,"6")</f>
        <v>0</v>
      </c>
      <c r="J24" s="93"/>
      <c r="K24" s="93"/>
      <c r="L24" s="93"/>
      <c r="M24" s="93"/>
      <c r="N24" s="93"/>
      <c r="O24" s="93"/>
      <c r="P24" s="93"/>
      <c r="Q24" s="93"/>
    </row>
    <row r="25" spans="1:17" x14ac:dyDescent="0.25">
      <c r="A25" s="93"/>
      <c r="B25" s="93"/>
      <c r="C25" s="93"/>
      <c r="D25" s="93"/>
      <c r="E25" s="158">
        <v>7</v>
      </c>
      <c r="F25" s="159" t="s">
        <v>53</v>
      </c>
      <c r="G25" s="159"/>
      <c r="H25" s="159"/>
      <c r="I25" s="88">
        <f>COUNTIF($O$7:$O$17,"7")</f>
        <v>0</v>
      </c>
      <c r="J25" s="93"/>
      <c r="K25" s="93"/>
      <c r="L25" s="93"/>
      <c r="M25" s="93"/>
      <c r="N25" s="93"/>
      <c r="O25" s="93"/>
      <c r="P25" s="93"/>
      <c r="Q25" s="93"/>
    </row>
    <row r="26" spans="1:17" x14ac:dyDescent="0.25">
      <c r="A26" s="93"/>
      <c r="B26" s="93"/>
      <c r="C26" s="93"/>
      <c r="D26" s="93"/>
      <c r="E26" s="158">
        <v>8</v>
      </c>
      <c r="F26" s="159" t="s">
        <v>54</v>
      </c>
      <c r="G26" s="159"/>
      <c r="H26" s="159"/>
      <c r="I26" s="88">
        <f>COUNTIF($O$7:$O$17,"8")</f>
        <v>0</v>
      </c>
      <c r="J26" s="93"/>
      <c r="K26" s="93"/>
      <c r="L26" s="93"/>
      <c r="M26" s="93"/>
      <c r="N26" s="93"/>
      <c r="O26" s="93"/>
      <c r="P26" s="93"/>
      <c r="Q26" s="93"/>
    </row>
    <row r="27" spans="1:17" x14ac:dyDescent="0.25">
      <c r="A27" s="93"/>
      <c r="B27" s="93"/>
      <c r="C27" s="93"/>
      <c r="D27" s="93"/>
      <c r="E27" s="93"/>
      <c r="F27" s="93"/>
      <c r="G27" s="93"/>
      <c r="H27" s="93"/>
      <c r="I27" s="211" t="str">
        <f>Lenlop!I57</f>
        <v>Vĩnh Thạnh Trung, ngày 25 tháng 5 năm 2018</v>
      </c>
      <c r="J27" s="211"/>
      <c r="K27" s="211"/>
      <c r="L27" s="211"/>
      <c r="M27" s="211"/>
      <c r="N27" s="121"/>
      <c r="O27" s="93"/>
      <c r="P27" s="93"/>
      <c r="Q27" s="93"/>
    </row>
    <row r="28" spans="1:17" x14ac:dyDescent="0.25">
      <c r="A28" s="93"/>
      <c r="B28" s="93"/>
      <c r="C28" s="93"/>
      <c r="D28" s="150"/>
      <c r="E28" s="93"/>
      <c r="F28" s="93"/>
      <c r="G28" s="93"/>
      <c r="H28" s="93"/>
      <c r="I28" s="93"/>
      <c r="J28" s="150" t="s">
        <v>20</v>
      </c>
      <c r="K28" s="93"/>
      <c r="L28" s="93"/>
      <c r="M28" s="93"/>
      <c r="N28" s="93"/>
      <c r="O28" s="93"/>
      <c r="P28" s="93"/>
      <c r="Q28" s="93"/>
    </row>
    <row r="29" spans="1:17" x14ac:dyDescent="0.25">
      <c r="D29" s="38"/>
      <c r="J29" s="38"/>
    </row>
    <row r="34" spans="10:10" x14ac:dyDescent="0.25">
      <c r="J34" s="39" t="str">
        <f>I4</f>
        <v>Nguyễn Thị Chủ Nhiệm Gõ tên vào tại sheet lenlop</v>
      </c>
    </row>
    <row r="63" spans="3:5" x14ac:dyDescent="0.25">
      <c r="C63" s="34"/>
      <c r="D63" s="34"/>
      <c r="E63" s="34"/>
    </row>
  </sheetData>
  <sheetProtection algorithmName="SHA-512" hashValue="kCGdydFH5Zx39QiPwCBGphWNx7D1E2sCaeVoPM7SwZvTLLQtf8+myHQiocF2AR7pvTHEZjcLcLL7STW9vZmjAA==" saltValue="KDa1a/MVtLoxVkUoubbARg==" spinCount="100000" sheet="1" objects="1" scenarios="1"/>
  <mergeCells count="18">
    <mergeCell ref="P5:P6"/>
    <mergeCell ref="I27:M27"/>
    <mergeCell ref="G5:G6"/>
    <mergeCell ref="H5:H6"/>
    <mergeCell ref="I5:I6"/>
    <mergeCell ref="J5:J6"/>
    <mergeCell ref="K5:M5"/>
    <mergeCell ref="N5:O5"/>
    <mergeCell ref="F5:F6"/>
    <mergeCell ref="I4:J4"/>
    <mergeCell ref="A1:D1"/>
    <mergeCell ref="G2:J2"/>
    <mergeCell ref="A5:A6"/>
    <mergeCell ref="B5:B6"/>
    <mergeCell ref="C5:C6"/>
    <mergeCell ref="D5:D6"/>
    <mergeCell ref="E5:E6"/>
    <mergeCell ref="H1:K1"/>
  </mergeCells>
  <dataValidations count="3">
    <dataValidation allowBlank="1" showInputMessage="1" showErrorMessage="1" promptTitle="chú ý" prompt="Exel tự điền STT" sqref="A7"/>
    <dataValidation type="whole" allowBlank="1" showInputMessage="1" showErrorMessage="1" errorTitle="Nhập sai" error="Xin vui lòng nhập lại. Cảm ơn!" promptTitle="Nhập số" prompt="Nhập từ 1 đến 8 theo quy ước từng nguyên nhân" sqref="O7">
      <formula1>1</formula1>
      <formula2>8</formula2>
    </dataValidation>
    <dataValidation allowBlank="1" showInputMessage="1" showErrorMessage="1" prompt="-Copy từ d/sách biên chế lớp, click phải chọn dán đặc biệt (paste special) chọn dán giá trị (values)._x000a_Trong excel hạn chế cắt(cute) và dán (paste); delete (xóa) hàng làm sai công thức ở các sheet khác._x000a_-Không được gõ lại_x000a_Mọi thắc mắc xin hỏi BGH, cảm ơn! " sqref="B7:M7"/>
  </dataValidations>
  <pageMargins left="0" right="0" top="0.5" bottom="0.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F13" sqref="F13"/>
    </sheetView>
  </sheetViews>
  <sheetFormatPr defaultColWidth="9.140625" defaultRowHeight="15" x14ac:dyDescent="0.25"/>
  <cols>
    <col min="1" max="1" width="4.5703125" style="93" customWidth="1"/>
    <col min="2" max="2" width="5.42578125" style="93" customWidth="1"/>
    <col min="3" max="3" width="5.7109375" style="93" customWidth="1"/>
    <col min="4" max="4" width="18.5703125" style="93" customWidth="1"/>
    <col min="5" max="6" width="4.42578125" style="93" customWidth="1"/>
    <col min="7" max="7" width="9.28515625" style="93" customWidth="1"/>
    <col min="8" max="8" width="14.28515625" style="93" customWidth="1"/>
    <col min="9" max="9" width="15.85546875" style="93" customWidth="1"/>
    <col min="10" max="10" width="15.7109375" style="93" customWidth="1"/>
    <col min="11" max="12" width="5.28515625" style="93" customWidth="1"/>
    <col min="13" max="13" width="8.5703125" style="93" customWidth="1"/>
    <col min="14" max="15" width="4.28515625" style="93" customWidth="1"/>
    <col min="16" max="16" width="9.42578125" style="93" customWidth="1"/>
    <col min="17" max="17" width="20.85546875" style="93" customWidth="1"/>
    <col min="18" max="18" width="9.85546875" style="93" customWidth="1"/>
    <col min="19" max="19" width="0" style="93" hidden="1" customWidth="1"/>
    <col min="20" max="16384" width="9.140625" style="93"/>
  </cols>
  <sheetData>
    <row r="1" spans="1:19" s="90" customFormat="1" ht="27.75" customHeight="1" x14ac:dyDescent="0.25">
      <c r="A1" s="192" t="s">
        <v>97</v>
      </c>
      <c r="B1" s="202"/>
      <c r="C1" s="202"/>
      <c r="D1" s="202"/>
      <c r="G1" s="91"/>
      <c r="H1" s="193" t="s">
        <v>91</v>
      </c>
      <c r="I1" s="193"/>
      <c r="J1" s="193"/>
      <c r="K1" s="193"/>
      <c r="L1" s="91"/>
      <c r="M1" s="124"/>
      <c r="N1" s="124"/>
      <c r="O1" s="124"/>
      <c r="P1" s="124"/>
    </row>
    <row r="2" spans="1:19" s="90" customFormat="1" ht="36.75" customHeight="1" x14ac:dyDescent="0.25">
      <c r="F2" s="204" t="s">
        <v>109</v>
      </c>
      <c r="G2" s="204"/>
      <c r="H2" s="204"/>
      <c r="I2" s="204"/>
      <c r="J2" s="204"/>
      <c r="K2" s="204"/>
      <c r="L2" s="204"/>
      <c r="M2" s="204"/>
      <c r="N2" s="204"/>
    </row>
    <row r="3" spans="1:19" s="90" customFormat="1" ht="16.5" x14ac:dyDescent="0.25">
      <c r="G3" s="160" t="s">
        <v>22</v>
      </c>
      <c r="H3" s="73" t="str">
        <f>Lenlop!H3</f>
        <v>6A</v>
      </c>
      <c r="I3" s="161" t="s">
        <v>8</v>
      </c>
      <c r="J3" s="89" t="str">
        <f>Lenlop!J3</f>
        <v>20   - 20</v>
      </c>
    </row>
    <row r="4" spans="1:19" s="90" customFormat="1" ht="16.5" x14ac:dyDescent="0.25">
      <c r="F4" s="162" t="s">
        <v>21</v>
      </c>
      <c r="G4" s="162"/>
      <c r="H4" s="162"/>
      <c r="I4" s="242" t="str">
        <f>Lenlop!I4</f>
        <v>Nguyễn Thị Chủ Nhiệm Gõ tên vào tại sheet lenlop</v>
      </c>
      <c r="J4" s="242"/>
    </row>
    <row r="5" spans="1:19" ht="15" customHeight="1" x14ac:dyDescent="0.25">
      <c r="A5" s="243" t="s">
        <v>1</v>
      </c>
      <c r="B5" s="243" t="s">
        <v>2</v>
      </c>
      <c r="C5" s="243" t="s">
        <v>3</v>
      </c>
      <c r="D5" s="243" t="s">
        <v>71</v>
      </c>
      <c r="E5" s="243" t="s">
        <v>95</v>
      </c>
      <c r="F5" s="247" t="s">
        <v>62</v>
      </c>
      <c r="G5" s="243" t="s">
        <v>69</v>
      </c>
      <c r="H5" s="243" t="s">
        <v>82</v>
      </c>
      <c r="I5" s="243" t="s">
        <v>73</v>
      </c>
      <c r="J5" s="243" t="s">
        <v>74</v>
      </c>
      <c r="K5" s="244" t="s">
        <v>4</v>
      </c>
      <c r="L5" s="245"/>
      <c r="M5" s="245"/>
      <c r="N5" s="249" t="s">
        <v>58</v>
      </c>
      <c r="O5" s="250"/>
      <c r="P5" s="250"/>
      <c r="Q5" s="251"/>
      <c r="R5" s="246" t="s">
        <v>85</v>
      </c>
    </row>
    <row r="6" spans="1:19" ht="24" customHeight="1" x14ac:dyDescent="0.25">
      <c r="A6" s="243"/>
      <c r="B6" s="243"/>
      <c r="C6" s="243"/>
      <c r="D6" s="243"/>
      <c r="E6" s="243"/>
      <c r="F6" s="248"/>
      <c r="G6" s="243"/>
      <c r="H6" s="243"/>
      <c r="I6" s="243"/>
      <c r="J6" s="243"/>
      <c r="K6" s="163" t="s">
        <v>6</v>
      </c>
      <c r="L6" s="163" t="s">
        <v>7</v>
      </c>
      <c r="M6" s="163" t="s">
        <v>12</v>
      </c>
      <c r="N6" s="164" t="s">
        <v>67</v>
      </c>
      <c r="O6" s="164" t="s">
        <v>68</v>
      </c>
      <c r="P6" s="164" t="s">
        <v>45</v>
      </c>
      <c r="Q6" s="165" t="s">
        <v>46</v>
      </c>
      <c r="R6" s="246"/>
    </row>
    <row r="7" spans="1:19" s="104" customFormat="1" ht="14.45" customHeight="1" x14ac:dyDescent="0.2">
      <c r="A7" s="10" t="str">
        <f>IF(OR(D7="không",D7=""),"",1)</f>
        <v/>
      </c>
      <c r="B7" s="25"/>
      <c r="C7" s="25"/>
      <c r="D7" s="12"/>
      <c r="E7" s="13"/>
      <c r="F7" s="13"/>
      <c r="G7" s="6"/>
      <c r="H7" s="14"/>
      <c r="I7" s="14"/>
      <c r="J7" s="14"/>
      <c r="K7" s="13"/>
      <c r="L7" s="13"/>
      <c r="M7" s="14"/>
      <c r="N7" s="14"/>
      <c r="O7" s="14"/>
      <c r="P7" s="59"/>
      <c r="Q7" s="19"/>
      <c r="R7" s="14"/>
      <c r="S7" s="155" t="str">
        <f>TRIM(RIGHT(SUBSTITUTE(TRIM(D7)," ",REPT(" ",LEN(TRIM(D7)))),LEN(TRIM(D7))))</f>
        <v/>
      </c>
    </row>
    <row r="8" spans="1:19" s="104" customFormat="1" ht="14.45" customHeight="1" x14ac:dyDescent="0.2">
      <c r="A8" s="11" t="str">
        <f>IF(OR(D8="",D8="không"),"",MAX($A$7:A7)+1)</f>
        <v/>
      </c>
      <c r="B8" s="26"/>
      <c r="C8" s="26"/>
      <c r="D8" s="60"/>
      <c r="E8" s="1"/>
      <c r="F8" s="1"/>
      <c r="G8" s="29"/>
      <c r="H8" s="15"/>
      <c r="I8" s="15"/>
      <c r="J8" s="15"/>
      <c r="K8" s="1"/>
      <c r="L8" s="1"/>
      <c r="M8" s="15"/>
      <c r="N8" s="15"/>
      <c r="O8" s="15"/>
      <c r="P8" s="61"/>
      <c r="Q8" s="1"/>
      <c r="R8" s="15"/>
      <c r="S8" s="155" t="str">
        <f t="shared" ref="S8:S11" si="0">TRIM(RIGHT(SUBSTITUTE(TRIM(D8)," ",REPT(" ",LEN(TRIM(D8)))),LEN(TRIM(D8))))</f>
        <v/>
      </c>
    </row>
    <row r="9" spans="1:19" s="104" customFormat="1" ht="14.45" customHeight="1" x14ac:dyDescent="0.2">
      <c r="A9" s="11" t="str">
        <f>IF(OR(D9="",D9="không"),"",MAX($A$7:A8)+1)</f>
        <v/>
      </c>
      <c r="B9" s="27"/>
      <c r="C9" s="27"/>
      <c r="D9" s="60"/>
      <c r="E9" s="2"/>
      <c r="F9" s="2"/>
      <c r="G9" s="30"/>
      <c r="H9" s="16"/>
      <c r="I9" s="16"/>
      <c r="J9" s="16"/>
      <c r="K9" s="2"/>
      <c r="L9" s="2"/>
      <c r="M9" s="16"/>
      <c r="N9" s="16"/>
      <c r="O9" s="16"/>
      <c r="P9" s="62"/>
      <c r="Q9" s="2"/>
      <c r="R9" s="16"/>
      <c r="S9" s="155" t="str">
        <f t="shared" si="0"/>
        <v/>
      </c>
    </row>
    <row r="10" spans="1:19" s="104" customFormat="1" ht="14.45" customHeight="1" x14ac:dyDescent="0.2">
      <c r="A10" s="11" t="str">
        <f>IF(OR(D10="",D10="không"),"",MAX($A$7:A9)+1)</f>
        <v/>
      </c>
      <c r="B10" s="27"/>
      <c r="C10" s="27"/>
      <c r="D10" s="60"/>
      <c r="E10" s="2"/>
      <c r="F10" s="2"/>
      <c r="G10" s="30"/>
      <c r="H10" s="16"/>
      <c r="I10" s="16"/>
      <c r="J10" s="16"/>
      <c r="K10" s="2"/>
      <c r="L10" s="2"/>
      <c r="M10" s="16"/>
      <c r="N10" s="16"/>
      <c r="O10" s="16"/>
      <c r="P10" s="62"/>
      <c r="Q10" s="2"/>
      <c r="R10" s="16"/>
      <c r="S10" s="155" t="str">
        <f t="shared" si="0"/>
        <v/>
      </c>
    </row>
    <row r="11" spans="1:19" s="104" customFormat="1" ht="14.45" customHeight="1" x14ac:dyDescent="0.2">
      <c r="A11" s="11" t="str">
        <f>IF(OR(D11="",D11="không"),"",MAX($A$7:A10)+1)</f>
        <v/>
      </c>
      <c r="B11" s="27"/>
      <c r="C11" s="27"/>
      <c r="D11" s="60"/>
      <c r="E11" s="2"/>
      <c r="F11" s="2"/>
      <c r="G11" s="30"/>
      <c r="H11" s="16"/>
      <c r="I11" s="16"/>
      <c r="J11" s="16"/>
      <c r="K11" s="2"/>
      <c r="L11" s="2"/>
      <c r="M11" s="16"/>
      <c r="N11" s="16"/>
      <c r="O11" s="16"/>
      <c r="P11" s="62"/>
      <c r="Q11" s="2"/>
      <c r="R11" s="16"/>
      <c r="S11" s="155" t="str">
        <f t="shared" si="0"/>
        <v/>
      </c>
    </row>
    <row r="12" spans="1:19" ht="15.75" x14ac:dyDescent="0.25">
      <c r="A12" s="166" t="str">
        <f>IF(D12="","",MAX($A$7:A11)+1)</f>
        <v/>
      </c>
      <c r="B12" s="28"/>
      <c r="C12" s="28"/>
      <c r="D12" s="7"/>
      <c r="E12" s="5"/>
      <c r="F12" s="5"/>
      <c r="G12" s="8"/>
      <c r="H12" s="8"/>
      <c r="I12" s="8"/>
      <c r="J12" s="8"/>
      <c r="K12" s="8"/>
      <c r="L12" s="8"/>
      <c r="M12" s="8"/>
      <c r="N12" s="8"/>
      <c r="O12" s="8"/>
      <c r="P12" s="3"/>
      <c r="Q12" s="4"/>
      <c r="R12" s="9"/>
    </row>
    <row r="13" spans="1:19" x14ac:dyDescent="0.25">
      <c r="B13" s="120" t="str">
        <f>"Tổng kết danh sách có "&amp;MAX(A$7:A$12)&amp;"/"&amp;COUNTIF(E7:E12,"x")&amp;"(nữ) chuyển trường."</f>
        <v>Tổng kết danh sách có 0/0(nữ) chuyển trường.</v>
      </c>
      <c r="C13" s="120"/>
      <c r="D13" s="120"/>
      <c r="E13" s="88"/>
      <c r="F13" s="134"/>
      <c r="G13" s="88"/>
    </row>
    <row r="14" spans="1:19" x14ac:dyDescent="0.25">
      <c r="D14" s="159" t="s">
        <v>56</v>
      </c>
      <c r="E14" s="139" t="str">
        <f>COUNTA($N$7:$N$12)&amp;"/"&amp;COUNTIFS($E$7:$E$12,"*nữ*",$N$7:$N$12,"*nữ*")&amp;" nữ"</f>
        <v>0/0 nữ</v>
      </c>
      <c r="F14" s="138"/>
      <c r="G14" s="88"/>
      <c r="H14" s="167"/>
      <c r="O14" s="150"/>
      <c r="Q14" s="150"/>
    </row>
    <row r="15" spans="1:19" x14ac:dyDescent="0.25">
      <c r="D15" s="159" t="s">
        <v>57</v>
      </c>
      <c r="E15" s="139" t="str">
        <f>COUNTA($O$7:$O$12)&amp;"/"&amp;COUNTIFS($E$7:$E$12,"*nữ*",$O$7:$O$12,"nữ")&amp;" nữ"</f>
        <v>0/0 nữ</v>
      </c>
      <c r="F15" s="138"/>
      <c r="G15" s="88"/>
      <c r="H15" s="168"/>
      <c r="O15" s="150"/>
      <c r="P15" s="167"/>
      <c r="Q15" s="150"/>
    </row>
    <row r="16" spans="1:19" x14ac:dyDescent="0.25">
      <c r="I16" s="211" t="str">
        <f>Lenlop!I57</f>
        <v>Vĩnh Thạnh Trung, ngày 25 tháng 5 năm 2018</v>
      </c>
      <c r="J16" s="211"/>
      <c r="K16" s="211"/>
      <c r="L16" s="211"/>
      <c r="M16" s="211"/>
      <c r="N16" s="169"/>
      <c r="O16" s="169"/>
      <c r="P16" s="121"/>
    </row>
    <row r="17" spans="4:10" x14ac:dyDescent="0.25">
      <c r="D17" s="150"/>
      <c r="J17" s="150" t="s">
        <v>20</v>
      </c>
    </row>
    <row r="18" spans="4:10" x14ac:dyDescent="0.25">
      <c r="D18" s="133"/>
      <c r="J18" s="133"/>
    </row>
    <row r="22" spans="4:10" x14ac:dyDescent="0.25">
      <c r="J22" s="88" t="str">
        <f>I4</f>
        <v>Nguyễn Thị Chủ Nhiệm Gõ tên vào tại sheet lenlop</v>
      </c>
    </row>
    <row r="54" spans="3:5" x14ac:dyDescent="0.25">
      <c r="C54" s="120"/>
      <c r="D54" s="120"/>
      <c r="E54" s="120"/>
    </row>
  </sheetData>
  <sheetProtection algorithmName="SHA-512" hashValue="jMqvab0GkHaF+FO7QrXWhIz5NXLkiEWG1rUqV50zeNymfJJ8cCGSJW0MdTh3qm5FyTsk+nbMBYAWlIBAQpp48Q==" saltValue="eJmGso2nRrcsNCkLYZ7uJQ==" spinCount="100000" sheet="1" objects="1" scenarios="1"/>
  <mergeCells count="18">
    <mergeCell ref="I4:J4"/>
    <mergeCell ref="A1:D1"/>
    <mergeCell ref="F2:N2"/>
    <mergeCell ref="R5:R6"/>
    <mergeCell ref="A5:A6"/>
    <mergeCell ref="B5:B6"/>
    <mergeCell ref="C5:C6"/>
    <mergeCell ref="D5:D6"/>
    <mergeCell ref="E5:E6"/>
    <mergeCell ref="G5:G6"/>
    <mergeCell ref="F5:F6"/>
    <mergeCell ref="N5:Q5"/>
    <mergeCell ref="H1:K1"/>
    <mergeCell ref="I16:M16"/>
    <mergeCell ref="H5:H6"/>
    <mergeCell ref="I5:I6"/>
    <mergeCell ref="J5:J6"/>
    <mergeCell ref="K5:M5"/>
  </mergeCells>
  <dataValidations count="3">
    <dataValidation allowBlank="1" showInputMessage="1" showErrorMessage="1" promptTitle="chú ý" prompt="Exel tự điền STT" sqref="A7"/>
    <dataValidation allowBlank="1" showInputMessage="1" showErrorMessage="1" prompt="Đánh dấu x vào ô thích hợp" sqref="N7:O7"/>
    <dataValidation allowBlank="1" showInputMessage="1" showErrorMessage="1" prompt="-Copy từ d/sách biên chế lớp, click phải chọn dán đặc biệt (paste special) chọn dán giá trị (values)._x000a_Trong excel hạn chế cắt(cute) và dán (paste); delete (xóa) hàng làm sai công thức ở các sheet khác._x000a_-Không được gõ lại_x000a_Mọi thắc mắc xin hỏi BGH, cảm ơn! " sqref="B7:M7"/>
  </dataValidations>
  <pageMargins left="0.2" right="0.2" top="0.25" bottom="0.25" header="0.3" footer="0.3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showZeros="0" workbookViewId="0">
      <selection activeCell="Q7" sqref="Q7:Q8"/>
    </sheetView>
  </sheetViews>
  <sheetFormatPr defaultColWidth="9.140625" defaultRowHeight="15" x14ac:dyDescent="0.25"/>
  <cols>
    <col min="1" max="1" width="4.5703125" style="31" customWidth="1"/>
    <col min="2" max="2" width="5.42578125" style="31" customWidth="1"/>
    <col min="3" max="3" width="5.7109375" style="31" customWidth="1"/>
    <col min="4" max="4" width="18.5703125" style="31" customWidth="1"/>
    <col min="5" max="6" width="4" style="31" customWidth="1"/>
    <col min="7" max="7" width="9.7109375" style="31" customWidth="1"/>
    <col min="8" max="8" width="15.85546875" style="31" customWidth="1"/>
    <col min="9" max="10" width="18.42578125" style="31" customWidth="1"/>
    <col min="11" max="12" width="5.28515625" style="31" customWidth="1"/>
    <col min="13" max="13" width="8.85546875" style="31" customWidth="1"/>
    <col min="14" max="14" width="5.85546875" style="31" customWidth="1"/>
    <col min="15" max="15" width="5.28515625" style="31" customWidth="1"/>
    <col min="16" max="16" width="5.7109375" style="31" customWidth="1"/>
    <col min="17" max="17" width="4.5703125" style="31" customWidth="1"/>
    <col min="18" max="18" width="6.28515625" style="31" customWidth="1"/>
    <col min="19" max="19" width="8.28515625" style="31" customWidth="1"/>
    <col min="20" max="20" width="0" style="31" hidden="1" customWidth="1"/>
    <col min="21" max="16384" width="9.140625" style="31"/>
  </cols>
  <sheetData>
    <row r="1" spans="1:20" s="69" customFormat="1" ht="27.75" customHeight="1" x14ac:dyDescent="0.25">
      <c r="A1" s="192" t="s">
        <v>99</v>
      </c>
      <c r="B1" s="202"/>
      <c r="C1" s="202"/>
      <c r="D1" s="202"/>
      <c r="E1" s="91"/>
      <c r="F1" s="90"/>
      <c r="G1" s="91"/>
      <c r="H1" s="193" t="s">
        <v>91</v>
      </c>
      <c r="I1" s="266"/>
      <c r="J1" s="266"/>
      <c r="K1" s="91"/>
      <c r="L1" s="91"/>
      <c r="M1" s="124"/>
      <c r="N1" s="124"/>
      <c r="O1" s="124"/>
      <c r="P1" s="90"/>
      <c r="Q1" s="90"/>
      <c r="R1" s="90"/>
      <c r="S1" s="90"/>
      <c r="T1" s="90"/>
    </row>
    <row r="2" spans="1:20" s="69" customFormat="1" ht="18.75" x14ac:dyDescent="0.25">
      <c r="A2" s="90"/>
      <c r="B2" s="90"/>
      <c r="C2" s="90"/>
      <c r="D2" s="90"/>
      <c r="E2" s="95"/>
      <c r="F2" s="90"/>
      <c r="G2" s="95"/>
      <c r="H2" s="194" t="s">
        <v>59</v>
      </c>
      <c r="I2" s="194"/>
      <c r="J2" s="194"/>
      <c r="K2" s="95"/>
      <c r="L2" s="95"/>
      <c r="M2" s="90"/>
      <c r="N2" s="90"/>
      <c r="O2" s="90"/>
      <c r="P2" s="90"/>
      <c r="Q2" s="90"/>
      <c r="R2" s="90"/>
      <c r="S2" s="90"/>
      <c r="T2" s="90"/>
    </row>
    <row r="3" spans="1:20" s="69" customFormat="1" ht="15" customHeight="1" x14ac:dyDescent="0.25">
      <c r="A3" s="90"/>
      <c r="B3" s="90"/>
      <c r="C3" s="90"/>
      <c r="D3" s="90"/>
      <c r="E3" s="90"/>
      <c r="F3" s="90"/>
      <c r="G3" s="96" t="s">
        <v>22</v>
      </c>
      <c r="H3" s="87" t="str">
        <f>Chuyentruong!H3</f>
        <v>6A</v>
      </c>
      <c r="I3" s="99" t="s">
        <v>8</v>
      </c>
      <c r="J3" s="85" t="str">
        <f>Chuyentruong!J3</f>
        <v>20   - 20</v>
      </c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s="69" customFormat="1" ht="21.75" customHeight="1" x14ac:dyDescent="0.25">
      <c r="A4" s="90"/>
      <c r="B4" s="90"/>
      <c r="C4" s="90"/>
      <c r="D4" s="90"/>
      <c r="E4" s="90"/>
      <c r="F4" s="90"/>
      <c r="G4" s="143" t="s">
        <v>21</v>
      </c>
      <c r="H4" s="143"/>
      <c r="I4" s="265" t="str">
        <f>Chuyentruong!I4</f>
        <v>Nguyễn Thị Chủ Nhiệm Gõ tên vào tại sheet lenlop</v>
      </c>
      <c r="J4" s="265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ht="22.5" customHeight="1" x14ac:dyDescent="0.25">
      <c r="A5" s="256" t="s">
        <v>1</v>
      </c>
      <c r="B5" s="256" t="s">
        <v>2</v>
      </c>
      <c r="C5" s="256" t="s">
        <v>3</v>
      </c>
      <c r="D5" s="256" t="s">
        <v>71</v>
      </c>
      <c r="E5" s="256" t="s">
        <v>95</v>
      </c>
      <c r="F5" s="256" t="s">
        <v>62</v>
      </c>
      <c r="G5" s="256" t="s">
        <v>83</v>
      </c>
      <c r="H5" s="256" t="s">
        <v>82</v>
      </c>
      <c r="I5" s="256" t="s">
        <v>73</v>
      </c>
      <c r="J5" s="256" t="s">
        <v>74</v>
      </c>
      <c r="K5" s="258" t="s">
        <v>4</v>
      </c>
      <c r="L5" s="259"/>
      <c r="M5" s="260"/>
      <c r="N5" s="252" t="s">
        <v>25</v>
      </c>
      <c r="O5" s="261" t="s">
        <v>9</v>
      </c>
      <c r="P5" s="262"/>
      <c r="Q5" s="254" t="s">
        <v>61</v>
      </c>
      <c r="R5" s="252" t="s">
        <v>60</v>
      </c>
      <c r="S5" s="263" t="s">
        <v>87</v>
      </c>
      <c r="T5" s="93"/>
    </row>
    <row r="6" spans="1:20" ht="24" x14ac:dyDescent="0.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170" t="s">
        <v>6</v>
      </c>
      <c r="L6" s="170" t="s">
        <v>7</v>
      </c>
      <c r="M6" s="171" t="s">
        <v>12</v>
      </c>
      <c r="N6" s="253"/>
      <c r="O6" s="172" t="s">
        <v>18</v>
      </c>
      <c r="P6" s="173" t="s">
        <v>10</v>
      </c>
      <c r="Q6" s="255"/>
      <c r="R6" s="253"/>
      <c r="S6" s="264"/>
      <c r="T6" s="93"/>
    </row>
    <row r="7" spans="1:20" x14ac:dyDescent="0.25">
      <c r="A7" s="11">
        <f>IF(OR(D7="",D7="không"),0,1)</f>
        <v>0</v>
      </c>
      <c r="B7" s="76"/>
      <c r="C7" s="76"/>
      <c r="D7" s="175"/>
      <c r="E7" s="78"/>
      <c r="F7" s="78"/>
      <c r="G7" s="176"/>
      <c r="H7" s="82"/>
      <c r="I7" s="82"/>
      <c r="J7" s="82"/>
      <c r="K7" s="78"/>
      <c r="L7" s="78"/>
      <c r="M7" s="82"/>
      <c r="N7" s="177"/>
      <c r="O7" s="82"/>
      <c r="P7" s="78"/>
      <c r="Q7" s="2"/>
      <c r="R7" s="65" t="str">
        <f t="shared" ref="R7:R52" si="0">IF(OR(AND(P7="k",OR(O7="T",O7="K")),AND(P7="G",O7="K")),"HSTT",IF(AND(P7="G",O7="t"),"HSG",""))</f>
        <v/>
      </c>
      <c r="S7" s="82"/>
      <c r="T7" s="131" t="str">
        <f t="shared" ref="T7:T52" si="1">TRIM(RIGHT(SUBSTITUTE(TRIM(D7)," ",REPT(" ",LEN(TRIM(D7)))),LEN(TRIM(D7))))</f>
        <v/>
      </c>
    </row>
    <row r="8" spans="1:20" x14ac:dyDescent="0.25">
      <c r="A8" s="11" t="str">
        <f>IF(OR(D8="",D8="không"),"",MAX($A$7:A7)+1)</f>
        <v/>
      </c>
      <c r="B8" s="27"/>
      <c r="C8" s="27"/>
      <c r="D8" s="60"/>
      <c r="E8" s="2"/>
      <c r="F8" s="2"/>
      <c r="G8" s="30"/>
      <c r="H8" s="16"/>
      <c r="I8" s="16"/>
      <c r="J8" s="16"/>
      <c r="K8" s="2"/>
      <c r="L8" s="2"/>
      <c r="M8" s="16"/>
      <c r="N8" s="174"/>
      <c r="O8" s="16"/>
      <c r="P8" s="2"/>
      <c r="Q8" s="2"/>
      <c r="R8" s="65" t="str">
        <f t="shared" si="0"/>
        <v/>
      </c>
      <c r="S8" s="16"/>
      <c r="T8" s="131" t="str">
        <f t="shared" si="1"/>
        <v/>
      </c>
    </row>
    <row r="9" spans="1:20" x14ac:dyDescent="0.25">
      <c r="A9" s="11" t="str">
        <f>IF(OR(D9="",D9="không"),"",MAX($A$7:A8)+1)</f>
        <v/>
      </c>
      <c r="B9" s="27"/>
      <c r="C9" s="27"/>
      <c r="D9" s="60"/>
      <c r="E9" s="2"/>
      <c r="F9" s="2"/>
      <c r="G9" s="30"/>
      <c r="H9" s="16"/>
      <c r="I9" s="16"/>
      <c r="J9" s="16"/>
      <c r="K9" s="2"/>
      <c r="L9" s="2"/>
      <c r="M9" s="16"/>
      <c r="N9" s="174"/>
      <c r="O9" s="16"/>
      <c r="P9" s="2"/>
      <c r="Q9" s="2"/>
      <c r="R9" s="65" t="str">
        <f t="shared" ref="R9:R17" si="2">IF(OR(AND(P9="k",OR(O9="T",O9="K")),AND(P9="G",O9="K")),"HSTT",IF(AND(P9="G",O9="t"),"HSG",""))</f>
        <v/>
      </c>
      <c r="S9" s="16"/>
      <c r="T9" s="131"/>
    </row>
    <row r="10" spans="1:20" x14ac:dyDescent="0.25">
      <c r="A10" s="11" t="str">
        <f>IF(OR(D10="",D10="không"),"",MAX($A$7:A9)+1)</f>
        <v/>
      </c>
      <c r="B10" s="27"/>
      <c r="C10" s="27"/>
      <c r="D10" s="60"/>
      <c r="E10" s="2"/>
      <c r="F10" s="2"/>
      <c r="G10" s="30"/>
      <c r="H10" s="16"/>
      <c r="I10" s="16"/>
      <c r="J10" s="16"/>
      <c r="K10" s="2"/>
      <c r="L10" s="2"/>
      <c r="M10" s="16"/>
      <c r="N10" s="174"/>
      <c r="O10" s="16"/>
      <c r="P10" s="2"/>
      <c r="Q10" s="2"/>
      <c r="R10" s="65" t="str">
        <f t="shared" si="2"/>
        <v/>
      </c>
      <c r="S10" s="16"/>
      <c r="T10" s="131"/>
    </row>
    <row r="11" spans="1:20" x14ac:dyDescent="0.25">
      <c r="A11" s="11" t="str">
        <f>IF(OR(D11="",D11="không"),"",MAX($A$7:A10)+1)</f>
        <v/>
      </c>
      <c r="B11" s="27"/>
      <c r="C11" s="27"/>
      <c r="D11" s="60"/>
      <c r="E11" s="2"/>
      <c r="F11" s="2"/>
      <c r="G11" s="30"/>
      <c r="H11" s="16"/>
      <c r="I11" s="16"/>
      <c r="J11" s="16"/>
      <c r="K11" s="2"/>
      <c r="L11" s="2"/>
      <c r="M11" s="16"/>
      <c r="N11" s="174"/>
      <c r="O11" s="16"/>
      <c r="P11" s="2"/>
      <c r="Q11" s="2"/>
      <c r="R11" s="65" t="str">
        <f t="shared" si="2"/>
        <v/>
      </c>
      <c r="S11" s="16"/>
      <c r="T11" s="131"/>
    </row>
    <row r="12" spans="1:20" x14ac:dyDescent="0.25">
      <c r="A12" s="11" t="str">
        <f>IF(OR(D12="",D12="không"),"",MAX($A$7:A11)+1)</f>
        <v/>
      </c>
      <c r="B12" s="27"/>
      <c r="C12" s="27"/>
      <c r="D12" s="60"/>
      <c r="E12" s="2"/>
      <c r="F12" s="2"/>
      <c r="G12" s="30"/>
      <c r="H12" s="16"/>
      <c r="I12" s="16"/>
      <c r="J12" s="16"/>
      <c r="K12" s="2"/>
      <c r="L12" s="2"/>
      <c r="M12" s="16"/>
      <c r="N12" s="174"/>
      <c r="O12" s="16"/>
      <c r="P12" s="2"/>
      <c r="Q12" s="2"/>
      <c r="R12" s="65" t="str">
        <f t="shared" si="2"/>
        <v/>
      </c>
      <c r="S12" s="16"/>
      <c r="T12" s="131"/>
    </row>
    <row r="13" spans="1:20" x14ac:dyDescent="0.25">
      <c r="A13" s="11" t="str">
        <f>IF(OR(D13="",D13="không"),"",MAX($A$7:A12)+1)</f>
        <v/>
      </c>
      <c r="B13" s="27"/>
      <c r="C13" s="27"/>
      <c r="D13" s="60"/>
      <c r="E13" s="2"/>
      <c r="F13" s="2"/>
      <c r="G13" s="30"/>
      <c r="H13" s="16"/>
      <c r="I13" s="16"/>
      <c r="J13" s="16"/>
      <c r="K13" s="2"/>
      <c r="L13" s="2"/>
      <c r="M13" s="16"/>
      <c r="N13" s="174"/>
      <c r="O13" s="16"/>
      <c r="P13" s="2"/>
      <c r="Q13" s="2"/>
      <c r="R13" s="65" t="str">
        <f t="shared" si="2"/>
        <v/>
      </c>
      <c r="S13" s="16"/>
      <c r="T13" s="131"/>
    </row>
    <row r="14" spans="1:20" x14ac:dyDescent="0.25">
      <c r="A14" s="11" t="str">
        <f>IF(OR(D14="",D14="không"),"",MAX($A$7:A13)+1)</f>
        <v/>
      </c>
      <c r="B14" s="27"/>
      <c r="C14" s="27"/>
      <c r="D14" s="60"/>
      <c r="E14" s="2"/>
      <c r="F14" s="2"/>
      <c r="G14" s="30"/>
      <c r="H14" s="16"/>
      <c r="I14" s="16"/>
      <c r="J14" s="16"/>
      <c r="K14" s="2"/>
      <c r="L14" s="2"/>
      <c r="M14" s="16"/>
      <c r="N14" s="174"/>
      <c r="O14" s="16"/>
      <c r="P14" s="2"/>
      <c r="Q14" s="2"/>
      <c r="R14" s="65" t="str">
        <f t="shared" si="2"/>
        <v/>
      </c>
      <c r="S14" s="16"/>
      <c r="T14" s="131"/>
    </row>
    <row r="15" spans="1:20" x14ac:dyDescent="0.25">
      <c r="A15" s="11" t="str">
        <f>IF(OR(D15="",D15="không"),"",MAX($A$7:A14)+1)</f>
        <v/>
      </c>
      <c r="B15" s="27"/>
      <c r="C15" s="27"/>
      <c r="D15" s="60"/>
      <c r="E15" s="2"/>
      <c r="F15" s="2"/>
      <c r="G15" s="30"/>
      <c r="H15" s="16"/>
      <c r="I15" s="16"/>
      <c r="J15" s="16"/>
      <c r="K15" s="2"/>
      <c r="L15" s="2"/>
      <c r="M15" s="16"/>
      <c r="N15" s="174"/>
      <c r="O15" s="16"/>
      <c r="P15" s="2"/>
      <c r="Q15" s="2"/>
      <c r="R15" s="65" t="str">
        <f t="shared" si="2"/>
        <v/>
      </c>
      <c r="S15" s="16"/>
      <c r="T15" s="131"/>
    </row>
    <row r="16" spans="1:20" x14ac:dyDescent="0.25">
      <c r="A16" s="11" t="str">
        <f>IF(OR(D16="",D16="không"),"",MAX($A$7:A15)+1)</f>
        <v/>
      </c>
      <c r="B16" s="27"/>
      <c r="C16" s="27"/>
      <c r="D16" s="60"/>
      <c r="E16" s="2"/>
      <c r="F16" s="2"/>
      <c r="G16" s="30"/>
      <c r="H16" s="16"/>
      <c r="I16" s="16"/>
      <c r="J16" s="16"/>
      <c r="K16" s="2"/>
      <c r="L16" s="2"/>
      <c r="M16" s="16"/>
      <c r="N16" s="174"/>
      <c r="O16" s="16"/>
      <c r="P16" s="2"/>
      <c r="Q16" s="2"/>
      <c r="R16" s="65" t="str">
        <f t="shared" si="2"/>
        <v/>
      </c>
      <c r="S16" s="16"/>
      <c r="T16" s="131" t="str">
        <f t="shared" si="1"/>
        <v/>
      </c>
    </row>
    <row r="17" spans="1:20" x14ac:dyDescent="0.25">
      <c r="A17" s="11" t="str">
        <f>IF(OR(D17="",D17="không"),"",MAX($A$7:A16)+1)</f>
        <v/>
      </c>
      <c r="B17" s="27"/>
      <c r="C17" s="27"/>
      <c r="D17" s="60"/>
      <c r="E17" s="2"/>
      <c r="F17" s="2"/>
      <c r="G17" s="30"/>
      <c r="H17" s="16"/>
      <c r="I17" s="16"/>
      <c r="J17" s="16"/>
      <c r="K17" s="2"/>
      <c r="L17" s="2"/>
      <c r="M17" s="16"/>
      <c r="N17" s="174"/>
      <c r="O17" s="16"/>
      <c r="P17" s="2"/>
      <c r="Q17" s="2"/>
      <c r="R17" s="65" t="str">
        <f t="shared" si="2"/>
        <v/>
      </c>
      <c r="S17" s="16"/>
      <c r="T17" s="131" t="str">
        <f t="shared" si="1"/>
        <v/>
      </c>
    </row>
    <row r="18" spans="1:20" x14ac:dyDescent="0.25">
      <c r="A18" s="11" t="str">
        <f>IF(OR(D18="",D18="không"),"",MAX($A$7:A17)+1)</f>
        <v/>
      </c>
      <c r="B18" s="27"/>
      <c r="C18" s="27"/>
      <c r="D18" s="60"/>
      <c r="E18" s="2"/>
      <c r="F18" s="2"/>
      <c r="G18" s="30"/>
      <c r="H18" s="16"/>
      <c r="I18" s="16"/>
      <c r="J18" s="16"/>
      <c r="K18" s="2"/>
      <c r="L18" s="2"/>
      <c r="M18" s="16"/>
      <c r="N18" s="174"/>
      <c r="O18" s="16"/>
      <c r="P18" s="2"/>
      <c r="Q18" s="2"/>
      <c r="R18" s="65" t="str">
        <f t="shared" si="0"/>
        <v/>
      </c>
      <c r="S18" s="16"/>
      <c r="T18" s="131" t="str">
        <f t="shared" si="1"/>
        <v/>
      </c>
    </row>
    <row r="19" spans="1:20" x14ac:dyDescent="0.25">
      <c r="A19" s="11" t="str">
        <f>IF(OR(D19="",D19="không"),"",MAX($A$7:A18)+1)</f>
        <v/>
      </c>
      <c r="B19" s="27"/>
      <c r="C19" s="27"/>
      <c r="D19" s="60"/>
      <c r="E19" s="2"/>
      <c r="F19" s="2"/>
      <c r="G19" s="30"/>
      <c r="H19" s="16"/>
      <c r="I19" s="16"/>
      <c r="J19" s="16"/>
      <c r="K19" s="2"/>
      <c r="L19" s="2"/>
      <c r="M19" s="16"/>
      <c r="N19" s="174"/>
      <c r="O19" s="16"/>
      <c r="P19" s="2"/>
      <c r="Q19" s="2"/>
      <c r="R19" s="65" t="str">
        <f t="shared" si="0"/>
        <v/>
      </c>
      <c r="S19" s="16"/>
      <c r="T19" s="131" t="str">
        <f t="shared" si="1"/>
        <v/>
      </c>
    </row>
    <row r="20" spans="1:20" x14ac:dyDescent="0.25">
      <c r="A20" s="11" t="str">
        <f>IF(OR(D20="",D20="không"),"",MAX($A$7:A19)+1)</f>
        <v/>
      </c>
      <c r="B20" s="27"/>
      <c r="C20" s="27"/>
      <c r="D20" s="60"/>
      <c r="E20" s="2"/>
      <c r="F20" s="2"/>
      <c r="G20" s="30"/>
      <c r="H20" s="16"/>
      <c r="I20" s="16"/>
      <c r="J20" s="16"/>
      <c r="K20" s="2"/>
      <c r="L20" s="2"/>
      <c r="M20" s="16"/>
      <c r="N20" s="174"/>
      <c r="O20" s="16"/>
      <c r="P20" s="2"/>
      <c r="Q20" s="2"/>
      <c r="R20" s="65" t="str">
        <f t="shared" si="0"/>
        <v/>
      </c>
      <c r="S20" s="16"/>
      <c r="T20" s="131" t="str">
        <f t="shared" si="1"/>
        <v/>
      </c>
    </row>
    <row r="21" spans="1:20" x14ac:dyDescent="0.25">
      <c r="A21" s="11" t="str">
        <f>IF(OR(D21="",D21="không"),"",MAX($A$7:A20)+1)</f>
        <v/>
      </c>
      <c r="B21" s="27"/>
      <c r="C21" s="27"/>
      <c r="D21" s="60"/>
      <c r="E21" s="2"/>
      <c r="F21" s="2"/>
      <c r="G21" s="30"/>
      <c r="H21" s="16"/>
      <c r="I21" s="16"/>
      <c r="J21" s="16"/>
      <c r="K21" s="2"/>
      <c r="L21" s="2"/>
      <c r="M21" s="16"/>
      <c r="N21" s="174"/>
      <c r="O21" s="16"/>
      <c r="P21" s="2"/>
      <c r="Q21" s="2"/>
      <c r="R21" s="65" t="str">
        <f t="shared" si="0"/>
        <v/>
      </c>
      <c r="S21" s="16"/>
      <c r="T21" s="131" t="str">
        <f t="shared" si="1"/>
        <v/>
      </c>
    </row>
    <row r="22" spans="1:20" x14ac:dyDescent="0.25">
      <c r="A22" s="11" t="str">
        <f>IF(OR(D22="",D22="không"),"",MAX($A$7:A21)+1)</f>
        <v/>
      </c>
      <c r="B22" s="27"/>
      <c r="C22" s="27"/>
      <c r="D22" s="60"/>
      <c r="E22" s="2"/>
      <c r="F22" s="2"/>
      <c r="G22" s="30"/>
      <c r="H22" s="16"/>
      <c r="I22" s="16"/>
      <c r="J22" s="16"/>
      <c r="K22" s="2"/>
      <c r="L22" s="2"/>
      <c r="M22" s="16"/>
      <c r="N22" s="174"/>
      <c r="O22" s="16"/>
      <c r="P22" s="2"/>
      <c r="Q22" s="2"/>
      <c r="R22" s="65" t="str">
        <f t="shared" si="0"/>
        <v/>
      </c>
      <c r="S22" s="16"/>
      <c r="T22" s="131" t="str">
        <f t="shared" si="1"/>
        <v/>
      </c>
    </row>
    <row r="23" spans="1:20" x14ac:dyDescent="0.25">
      <c r="A23" s="11" t="str">
        <f>IF(OR(D23="",D23="không"),"",MAX($A$7:A22)+1)</f>
        <v/>
      </c>
      <c r="B23" s="27"/>
      <c r="C23" s="27"/>
      <c r="D23" s="60"/>
      <c r="E23" s="2"/>
      <c r="F23" s="2"/>
      <c r="G23" s="30"/>
      <c r="H23" s="16"/>
      <c r="I23" s="16"/>
      <c r="J23" s="16"/>
      <c r="K23" s="2"/>
      <c r="L23" s="2"/>
      <c r="M23" s="16"/>
      <c r="N23" s="174"/>
      <c r="O23" s="16"/>
      <c r="P23" s="2"/>
      <c r="Q23" s="2"/>
      <c r="R23" s="65" t="str">
        <f t="shared" si="0"/>
        <v/>
      </c>
      <c r="S23" s="16"/>
      <c r="T23" s="131" t="str">
        <f t="shared" si="1"/>
        <v/>
      </c>
    </row>
    <row r="24" spans="1:20" x14ac:dyDescent="0.25">
      <c r="A24" s="11" t="str">
        <f>IF(OR(D24="",D24="không"),"",MAX($A$7:A23)+1)</f>
        <v/>
      </c>
      <c r="B24" s="27"/>
      <c r="C24" s="27"/>
      <c r="D24" s="60"/>
      <c r="E24" s="2"/>
      <c r="F24" s="2"/>
      <c r="G24" s="30"/>
      <c r="H24" s="16"/>
      <c r="I24" s="16"/>
      <c r="J24" s="16"/>
      <c r="K24" s="2"/>
      <c r="L24" s="2"/>
      <c r="M24" s="16"/>
      <c r="N24" s="174"/>
      <c r="O24" s="16"/>
      <c r="P24" s="2"/>
      <c r="Q24" s="2"/>
      <c r="R24" s="65" t="str">
        <f t="shared" si="0"/>
        <v/>
      </c>
      <c r="S24" s="16"/>
      <c r="T24" s="131" t="str">
        <f t="shared" si="1"/>
        <v/>
      </c>
    </row>
    <row r="25" spans="1:20" x14ac:dyDescent="0.25">
      <c r="A25" s="11" t="str">
        <f>IF(OR(D25="",D25="không"),"",MAX($A$7:A24)+1)</f>
        <v/>
      </c>
      <c r="B25" s="27"/>
      <c r="C25" s="27"/>
      <c r="D25" s="60"/>
      <c r="E25" s="2"/>
      <c r="F25" s="2"/>
      <c r="G25" s="30"/>
      <c r="H25" s="16"/>
      <c r="I25" s="16"/>
      <c r="J25" s="16"/>
      <c r="K25" s="2"/>
      <c r="L25" s="2"/>
      <c r="M25" s="16"/>
      <c r="N25" s="174"/>
      <c r="O25" s="16"/>
      <c r="P25" s="2"/>
      <c r="Q25" s="2"/>
      <c r="R25" s="65" t="str">
        <f t="shared" si="0"/>
        <v/>
      </c>
      <c r="S25" s="16"/>
      <c r="T25" s="131" t="str">
        <f t="shared" si="1"/>
        <v/>
      </c>
    </row>
    <row r="26" spans="1:20" x14ac:dyDescent="0.25">
      <c r="A26" s="11" t="str">
        <f>IF(OR(D26="",D26="không"),"",MAX($A$7:A25)+1)</f>
        <v/>
      </c>
      <c r="B26" s="27"/>
      <c r="C26" s="27"/>
      <c r="D26" s="60"/>
      <c r="E26" s="2"/>
      <c r="F26" s="2"/>
      <c r="G26" s="30"/>
      <c r="H26" s="16"/>
      <c r="I26" s="16"/>
      <c r="J26" s="16"/>
      <c r="K26" s="2"/>
      <c r="L26" s="2"/>
      <c r="M26" s="16"/>
      <c r="N26" s="174"/>
      <c r="O26" s="16"/>
      <c r="P26" s="2"/>
      <c r="Q26" s="2"/>
      <c r="R26" s="65" t="str">
        <f t="shared" si="0"/>
        <v/>
      </c>
      <c r="S26" s="16"/>
      <c r="T26" s="131" t="str">
        <f t="shared" si="1"/>
        <v/>
      </c>
    </row>
    <row r="27" spans="1:20" x14ac:dyDescent="0.25">
      <c r="A27" s="11" t="str">
        <f>IF(OR(D27="",D27="không"),"",MAX($A$7:A26)+1)</f>
        <v/>
      </c>
      <c r="B27" s="27"/>
      <c r="C27" s="27"/>
      <c r="D27" s="60"/>
      <c r="E27" s="2"/>
      <c r="F27" s="2"/>
      <c r="G27" s="30"/>
      <c r="H27" s="16"/>
      <c r="I27" s="16"/>
      <c r="J27" s="16"/>
      <c r="K27" s="2"/>
      <c r="L27" s="2"/>
      <c r="M27" s="16"/>
      <c r="N27" s="174"/>
      <c r="O27" s="16"/>
      <c r="P27" s="2"/>
      <c r="Q27" s="2"/>
      <c r="R27" s="65" t="str">
        <f t="shared" si="0"/>
        <v/>
      </c>
      <c r="S27" s="16"/>
      <c r="T27" s="131" t="str">
        <f t="shared" si="1"/>
        <v/>
      </c>
    </row>
    <row r="28" spans="1:20" x14ac:dyDescent="0.25">
      <c r="A28" s="11" t="str">
        <f>IF(OR(D28="",D28="không"),"",MAX($A$7:A27)+1)</f>
        <v/>
      </c>
      <c r="B28" s="27"/>
      <c r="C28" s="27"/>
      <c r="D28" s="60"/>
      <c r="E28" s="2"/>
      <c r="F28" s="2"/>
      <c r="G28" s="30"/>
      <c r="H28" s="16"/>
      <c r="I28" s="16"/>
      <c r="J28" s="16"/>
      <c r="K28" s="2"/>
      <c r="L28" s="2"/>
      <c r="M28" s="16"/>
      <c r="N28" s="174"/>
      <c r="O28" s="16"/>
      <c r="P28" s="2"/>
      <c r="Q28" s="2"/>
      <c r="R28" s="65" t="str">
        <f t="shared" si="0"/>
        <v/>
      </c>
      <c r="S28" s="16"/>
      <c r="T28" s="131" t="str">
        <f t="shared" si="1"/>
        <v/>
      </c>
    </row>
    <row r="29" spans="1:20" x14ac:dyDescent="0.25">
      <c r="A29" s="11" t="str">
        <f>IF(OR(D29="",D29="không"),"",MAX($A$7:A28)+1)</f>
        <v/>
      </c>
      <c r="B29" s="27"/>
      <c r="C29" s="27"/>
      <c r="D29" s="60"/>
      <c r="E29" s="2"/>
      <c r="F29" s="2"/>
      <c r="G29" s="30"/>
      <c r="H29" s="16"/>
      <c r="I29" s="16"/>
      <c r="J29" s="16"/>
      <c r="K29" s="2"/>
      <c r="L29" s="2"/>
      <c r="M29" s="16"/>
      <c r="N29" s="174"/>
      <c r="O29" s="16"/>
      <c r="P29" s="2"/>
      <c r="Q29" s="2"/>
      <c r="R29" s="65" t="str">
        <f t="shared" si="0"/>
        <v/>
      </c>
      <c r="S29" s="16"/>
      <c r="T29" s="131" t="str">
        <f t="shared" si="1"/>
        <v/>
      </c>
    </row>
    <row r="30" spans="1:20" x14ac:dyDescent="0.25">
      <c r="A30" s="11" t="str">
        <f>IF(OR(D30="",D30="không"),"",MAX($A$7:A29)+1)</f>
        <v/>
      </c>
      <c r="B30" s="27"/>
      <c r="C30" s="27"/>
      <c r="D30" s="60"/>
      <c r="E30" s="2"/>
      <c r="F30" s="2"/>
      <c r="G30" s="30"/>
      <c r="H30" s="16"/>
      <c r="I30" s="16"/>
      <c r="J30" s="16"/>
      <c r="K30" s="2"/>
      <c r="L30" s="2"/>
      <c r="M30" s="16"/>
      <c r="N30" s="174"/>
      <c r="O30" s="16"/>
      <c r="P30" s="2"/>
      <c r="Q30" s="2"/>
      <c r="R30" s="65" t="str">
        <f t="shared" si="0"/>
        <v/>
      </c>
      <c r="S30" s="16"/>
      <c r="T30" s="131" t="str">
        <f t="shared" si="1"/>
        <v/>
      </c>
    </row>
    <row r="31" spans="1:20" x14ac:dyDescent="0.25">
      <c r="A31" s="11" t="str">
        <f>IF(OR(D31="",D31="không"),"",MAX($A$7:A30)+1)</f>
        <v/>
      </c>
      <c r="B31" s="27"/>
      <c r="C31" s="27"/>
      <c r="D31" s="60"/>
      <c r="E31" s="2"/>
      <c r="F31" s="2"/>
      <c r="G31" s="30"/>
      <c r="H31" s="16"/>
      <c r="I31" s="16"/>
      <c r="J31" s="16"/>
      <c r="K31" s="2"/>
      <c r="L31" s="2"/>
      <c r="M31" s="16"/>
      <c r="N31" s="174"/>
      <c r="O31" s="16"/>
      <c r="P31" s="2"/>
      <c r="Q31" s="2"/>
      <c r="R31" s="65" t="str">
        <f t="shared" si="0"/>
        <v/>
      </c>
      <c r="S31" s="16"/>
      <c r="T31" s="131" t="str">
        <f t="shared" si="1"/>
        <v/>
      </c>
    </row>
    <row r="32" spans="1:20" x14ac:dyDescent="0.25">
      <c r="A32" s="11" t="str">
        <f>IF(OR(D32="",D32="không"),"",MAX($A$7:A31)+1)</f>
        <v/>
      </c>
      <c r="B32" s="27"/>
      <c r="C32" s="27"/>
      <c r="D32" s="60"/>
      <c r="E32" s="2"/>
      <c r="F32" s="2"/>
      <c r="G32" s="30"/>
      <c r="H32" s="16"/>
      <c r="I32" s="16"/>
      <c r="J32" s="16"/>
      <c r="K32" s="2"/>
      <c r="L32" s="2"/>
      <c r="M32" s="16"/>
      <c r="N32" s="174"/>
      <c r="O32" s="16"/>
      <c r="P32" s="2"/>
      <c r="Q32" s="2"/>
      <c r="R32" s="65" t="str">
        <f t="shared" si="0"/>
        <v/>
      </c>
      <c r="S32" s="16"/>
      <c r="T32" s="131" t="str">
        <f t="shared" si="1"/>
        <v/>
      </c>
    </row>
    <row r="33" spans="1:20" x14ac:dyDescent="0.25">
      <c r="A33" s="11" t="str">
        <f>IF(OR(D33="",D33="không"),"",MAX($A$7:A32)+1)</f>
        <v/>
      </c>
      <c r="B33" s="27"/>
      <c r="C33" s="27"/>
      <c r="D33" s="60"/>
      <c r="E33" s="2"/>
      <c r="F33" s="2"/>
      <c r="G33" s="30"/>
      <c r="H33" s="16"/>
      <c r="I33" s="16"/>
      <c r="J33" s="16"/>
      <c r="K33" s="2"/>
      <c r="L33" s="2"/>
      <c r="M33" s="16"/>
      <c r="N33" s="174"/>
      <c r="O33" s="16"/>
      <c r="P33" s="2"/>
      <c r="Q33" s="2"/>
      <c r="R33" s="65" t="str">
        <f t="shared" si="0"/>
        <v/>
      </c>
      <c r="S33" s="16"/>
      <c r="T33" s="131" t="str">
        <f t="shared" si="1"/>
        <v/>
      </c>
    </row>
    <row r="34" spans="1:20" x14ac:dyDescent="0.25">
      <c r="A34" s="11" t="str">
        <f>IF(OR(D34="",D34="không"),"",MAX($A$7:A33)+1)</f>
        <v/>
      </c>
      <c r="B34" s="27"/>
      <c r="C34" s="27"/>
      <c r="D34" s="60"/>
      <c r="E34" s="2"/>
      <c r="F34" s="2"/>
      <c r="G34" s="30"/>
      <c r="H34" s="16"/>
      <c r="I34" s="16"/>
      <c r="J34" s="16"/>
      <c r="K34" s="2"/>
      <c r="L34" s="2"/>
      <c r="M34" s="16"/>
      <c r="N34" s="174"/>
      <c r="O34" s="16"/>
      <c r="P34" s="2"/>
      <c r="Q34" s="2"/>
      <c r="R34" s="65" t="str">
        <f t="shared" si="0"/>
        <v/>
      </c>
      <c r="S34" s="16"/>
      <c r="T34" s="131" t="str">
        <f t="shared" si="1"/>
        <v/>
      </c>
    </row>
    <row r="35" spans="1:20" x14ac:dyDescent="0.25">
      <c r="A35" s="11" t="str">
        <f>IF(OR(D35="",D35="không"),"",MAX($A$7:A34)+1)</f>
        <v/>
      </c>
      <c r="B35" s="27"/>
      <c r="C35" s="27"/>
      <c r="D35" s="60"/>
      <c r="E35" s="2"/>
      <c r="F35" s="2"/>
      <c r="G35" s="30"/>
      <c r="H35" s="16"/>
      <c r="I35" s="16"/>
      <c r="J35" s="16"/>
      <c r="K35" s="2"/>
      <c r="L35" s="2"/>
      <c r="M35" s="16"/>
      <c r="N35" s="174"/>
      <c r="O35" s="16"/>
      <c r="P35" s="2"/>
      <c r="Q35" s="2"/>
      <c r="R35" s="65" t="str">
        <f t="shared" si="0"/>
        <v/>
      </c>
      <c r="S35" s="16"/>
      <c r="T35" s="131" t="str">
        <f t="shared" si="1"/>
        <v/>
      </c>
    </row>
    <row r="36" spans="1:20" x14ac:dyDescent="0.25">
      <c r="A36" s="11" t="str">
        <f>IF(OR(D36="",D36="không"),"",MAX($A$7:A35)+1)</f>
        <v/>
      </c>
      <c r="B36" s="27"/>
      <c r="C36" s="27"/>
      <c r="D36" s="60"/>
      <c r="E36" s="2"/>
      <c r="F36" s="2"/>
      <c r="G36" s="30"/>
      <c r="H36" s="16"/>
      <c r="I36" s="16"/>
      <c r="J36" s="16"/>
      <c r="K36" s="2"/>
      <c r="L36" s="2"/>
      <c r="M36" s="16"/>
      <c r="N36" s="174"/>
      <c r="O36" s="16"/>
      <c r="P36" s="2"/>
      <c r="Q36" s="2"/>
      <c r="R36" s="65" t="str">
        <f t="shared" si="0"/>
        <v/>
      </c>
      <c r="S36" s="16"/>
      <c r="T36" s="131" t="str">
        <f t="shared" si="1"/>
        <v/>
      </c>
    </row>
    <row r="37" spans="1:20" x14ac:dyDescent="0.25">
      <c r="A37" s="11" t="str">
        <f>IF(OR(D37="",D37="không"),"",MAX($A$7:A36)+1)</f>
        <v/>
      </c>
      <c r="B37" s="27"/>
      <c r="C37" s="27"/>
      <c r="D37" s="60"/>
      <c r="E37" s="2"/>
      <c r="F37" s="2"/>
      <c r="G37" s="30"/>
      <c r="H37" s="16"/>
      <c r="I37" s="16"/>
      <c r="J37" s="16"/>
      <c r="K37" s="2"/>
      <c r="L37" s="2"/>
      <c r="M37" s="16"/>
      <c r="N37" s="174"/>
      <c r="O37" s="16"/>
      <c r="P37" s="2"/>
      <c r="Q37" s="2"/>
      <c r="R37" s="65" t="str">
        <f t="shared" si="0"/>
        <v/>
      </c>
      <c r="S37" s="16"/>
      <c r="T37" s="131" t="str">
        <f t="shared" si="1"/>
        <v/>
      </c>
    </row>
    <row r="38" spans="1:20" x14ac:dyDescent="0.25">
      <c r="A38" s="11" t="str">
        <f>IF(OR(D38="",D38="không"),"",MAX($A$7:A37)+1)</f>
        <v/>
      </c>
      <c r="B38" s="27"/>
      <c r="C38" s="27"/>
      <c r="D38" s="60"/>
      <c r="E38" s="2"/>
      <c r="F38" s="2"/>
      <c r="G38" s="30"/>
      <c r="H38" s="16"/>
      <c r="I38" s="16"/>
      <c r="J38" s="16"/>
      <c r="K38" s="2"/>
      <c r="L38" s="2"/>
      <c r="M38" s="16"/>
      <c r="N38" s="174"/>
      <c r="O38" s="16"/>
      <c r="P38" s="2"/>
      <c r="Q38" s="2"/>
      <c r="R38" s="65" t="str">
        <f t="shared" si="0"/>
        <v/>
      </c>
      <c r="S38" s="16"/>
      <c r="T38" s="131" t="str">
        <f t="shared" si="1"/>
        <v/>
      </c>
    </row>
    <row r="39" spans="1:20" x14ac:dyDescent="0.25">
      <c r="A39" s="11" t="str">
        <f>IF(OR(D39="",D39="không"),"",MAX($A$7:A38)+1)</f>
        <v/>
      </c>
      <c r="B39" s="27"/>
      <c r="C39" s="27"/>
      <c r="D39" s="60"/>
      <c r="E39" s="2"/>
      <c r="F39" s="2"/>
      <c r="G39" s="30"/>
      <c r="H39" s="16"/>
      <c r="I39" s="16"/>
      <c r="J39" s="16"/>
      <c r="K39" s="2"/>
      <c r="L39" s="2"/>
      <c r="M39" s="16"/>
      <c r="N39" s="174"/>
      <c r="O39" s="16"/>
      <c r="P39" s="2"/>
      <c r="Q39" s="2"/>
      <c r="R39" s="65" t="str">
        <f t="shared" si="0"/>
        <v/>
      </c>
      <c r="S39" s="16"/>
      <c r="T39" s="131" t="str">
        <f t="shared" si="1"/>
        <v/>
      </c>
    </row>
    <row r="40" spans="1:20" x14ac:dyDescent="0.25">
      <c r="A40" s="11" t="str">
        <f>IF(OR(D40="",D40="không"),"",MAX($A$7:A39)+1)</f>
        <v/>
      </c>
      <c r="B40" s="27"/>
      <c r="C40" s="27"/>
      <c r="D40" s="60"/>
      <c r="E40" s="2"/>
      <c r="F40" s="2"/>
      <c r="G40" s="30"/>
      <c r="H40" s="16"/>
      <c r="I40" s="16"/>
      <c r="J40" s="16"/>
      <c r="K40" s="2"/>
      <c r="L40" s="2"/>
      <c r="M40" s="16"/>
      <c r="N40" s="174"/>
      <c r="O40" s="16"/>
      <c r="P40" s="2"/>
      <c r="Q40" s="2"/>
      <c r="R40" s="65" t="str">
        <f t="shared" si="0"/>
        <v/>
      </c>
      <c r="S40" s="16"/>
      <c r="T40" s="131" t="str">
        <f t="shared" si="1"/>
        <v/>
      </c>
    </row>
    <row r="41" spans="1:20" x14ac:dyDescent="0.25">
      <c r="A41" s="11" t="str">
        <f>IF(OR(D41="",D41="không"),"",MAX($A$7:A40)+1)</f>
        <v/>
      </c>
      <c r="B41" s="27"/>
      <c r="C41" s="27"/>
      <c r="D41" s="60"/>
      <c r="E41" s="2"/>
      <c r="F41" s="2"/>
      <c r="G41" s="30"/>
      <c r="H41" s="16"/>
      <c r="I41" s="16"/>
      <c r="J41" s="16"/>
      <c r="K41" s="2"/>
      <c r="L41" s="2"/>
      <c r="M41" s="16"/>
      <c r="N41" s="174"/>
      <c r="O41" s="16"/>
      <c r="P41" s="2"/>
      <c r="Q41" s="2"/>
      <c r="R41" s="65" t="str">
        <f t="shared" si="0"/>
        <v/>
      </c>
      <c r="S41" s="16"/>
      <c r="T41" s="131" t="str">
        <f t="shared" si="1"/>
        <v/>
      </c>
    </row>
    <row r="42" spans="1:20" x14ac:dyDescent="0.25">
      <c r="A42" s="11" t="str">
        <f>IF(OR(D42="",D42="không"),"",MAX($A$7:A41)+1)</f>
        <v/>
      </c>
      <c r="B42" s="27"/>
      <c r="C42" s="27"/>
      <c r="D42" s="60"/>
      <c r="E42" s="2"/>
      <c r="F42" s="2"/>
      <c r="G42" s="30"/>
      <c r="H42" s="16"/>
      <c r="I42" s="16"/>
      <c r="J42" s="16"/>
      <c r="K42" s="2"/>
      <c r="L42" s="2"/>
      <c r="M42" s="16"/>
      <c r="N42" s="174"/>
      <c r="O42" s="16"/>
      <c r="P42" s="2"/>
      <c r="Q42" s="2"/>
      <c r="R42" s="65" t="str">
        <f t="shared" si="0"/>
        <v/>
      </c>
      <c r="S42" s="16"/>
      <c r="T42" s="131" t="str">
        <f t="shared" si="1"/>
        <v/>
      </c>
    </row>
    <row r="43" spans="1:20" x14ac:dyDescent="0.25">
      <c r="A43" s="11" t="str">
        <f>IF(OR(D43="",D43="không"),"",MAX($A$7:A42)+1)</f>
        <v/>
      </c>
      <c r="B43" s="27"/>
      <c r="C43" s="27"/>
      <c r="D43" s="60"/>
      <c r="E43" s="2"/>
      <c r="F43" s="2"/>
      <c r="G43" s="30"/>
      <c r="H43" s="16"/>
      <c r="I43" s="16"/>
      <c r="J43" s="16"/>
      <c r="K43" s="2"/>
      <c r="L43" s="2"/>
      <c r="M43" s="16"/>
      <c r="N43" s="174"/>
      <c r="O43" s="16"/>
      <c r="P43" s="2"/>
      <c r="Q43" s="2"/>
      <c r="R43" s="65" t="str">
        <f t="shared" si="0"/>
        <v/>
      </c>
      <c r="S43" s="16"/>
      <c r="T43" s="131" t="str">
        <f t="shared" si="1"/>
        <v/>
      </c>
    </row>
    <row r="44" spans="1:20" x14ac:dyDescent="0.25">
      <c r="A44" s="11" t="str">
        <f>IF(OR(D44="",D44="không"),"",MAX($A$7:A43)+1)</f>
        <v/>
      </c>
      <c r="B44" s="27"/>
      <c r="C44" s="27"/>
      <c r="D44" s="60"/>
      <c r="E44" s="2"/>
      <c r="F44" s="2"/>
      <c r="G44" s="30"/>
      <c r="H44" s="16"/>
      <c r="I44" s="16"/>
      <c r="J44" s="16"/>
      <c r="K44" s="2"/>
      <c r="L44" s="2"/>
      <c r="M44" s="16"/>
      <c r="N44" s="174"/>
      <c r="O44" s="16"/>
      <c r="P44" s="2"/>
      <c r="Q44" s="2"/>
      <c r="R44" s="65" t="str">
        <f t="shared" si="0"/>
        <v/>
      </c>
      <c r="S44" s="16"/>
      <c r="T44" s="131" t="str">
        <f t="shared" si="1"/>
        <v/>
      </c>
    </row>
    <row r="45" spans="1:20" x14ac:dyDescent="0.25">
      <c r="A45" s="11" t="str">
        <f>IF(OR(D45="",D45="không"),"",MAX($A$7:A44)+1)</f>
        <v/>
      </c>
      <c r="B45" s="27"/>
      <c r="C45" s="27"/>
      <c r="D45" s="60"/>
      <c r="E45" s="2"/>
      <c r="F45" s="2"/>
      <c r="G45" s="30"/>
      <c r="H45" s="16"/>
      <c r="I45" s="16"/>
      <c r="J45" s="16"/>
      <c r="K45" s="2"/>
      <c r="L45" s="2"/>
      <c r="M45" s="16"/>
      <c r="N45" s="174"/>
      <c r="O45" s="16"/>
      <c r="P45" s="2"/>
      <c r="Q45" s="2"/>
      <c r="R45" s="65" t="str">
        <f t="shared" si="0"/>
        <v/>
      </c>
      <c r="S45" s="16"/>
      <c r="T45" s="131" t="str">
        <f t="shared" si="1"/>
        <v/>
      </c>
    </row>
    <row r="46" spans="1:20" x14ac:dyDescent="0.25">
      <c r="A46" s="11" t="str">
        <f>IF(OR(D46="",D46="không"),"",MAX($A$7:A45)+1)</f>
        <v/>
      </c>
      <c r="B46" s="27"/>
      <c r="C46" s="27"/>
      <c r="D46" s="60"/>
      <c r="E46" s="2"/>
      <c r="F46" s="2"/>
      <c r="G46" s="30"/>
      <c r="H46" s="16"/>
      <c r="I46" s="16"/>
      <c r="J46" s="16"/>
      <c r="K46" s="2"/>
      <c r="L46" s="2"/>
      <c r="M46" s="16"/>
      <c r="N46" s="174"/>
      <c r="O46" s="16"/>
      <c r="P46" s="2"/>
      <c r="Q46" s="2"/>
      <c r="R46" s="65" t="str">
        <f t="shared" si="0"/>
        <v/>
      </c>
      <c r="S46" s="16"/>
      <c r="T46" s="131" t="str">
        <f t="shared" si="1"/>
        <v/>
      </c>
    </row>
    <row r="47" spans="1:20" x14ac:dyDescent="0.25">
      <c r="A47" s="11" t="str">
        <f>IF(OR(D47="",D47="không"),"",MAX($A$7:A46)+1)</f>
        <v/>
      </c>
      <c r="B47" s="27"/>
      <c r="C47" s="27"/>
      <c r="D47" s="60"/>
      <c r="E47" s="2"/>
      <c r="F47" s="2"/>
      <c r="G47" s="30"/>
      <c r="H47" s="16"/>
      <c r="I47" s="16"/>
      <c r="J47" s="16"/>
      <c r="K47" s="2"/>
      <c r="L47" s="2"/>
      <c r="M47" s="16"/>
      <c r="N47" s="174"/>
      <c r="O47" s="16"/>
      <c r="P47" s="2"/>
      <c r="Q47" s="2"/>
      <c r="R47" s="65" t="str">
        <f t="shared" si="0"/>
        <v/>
      </c>
      <c r="S47" s="16"/>
      <c r="T47" s="131" t="str">
        <f t="shared" si="1"/>
        <v/>
      </c>
    </row>
    <row r="48" spans="1:20" x14ac:dyDescent="0.25">
      <c r="A48" s="11" t="str">
        <f>IF(OR(D48="",D48="không"),"",MAX($A$7:A47)+1)</f>
        <v/>
      </c>
      <c r="B48" s="27"/>
      <c r="C48" s="27"/>
      <c r="D48" s="60"/>
      <c r="E48" s="2"/>
      <c r="F48" s="2"/>
      <c r="G48" s="30"/>
      <c r="H48" s="16"/>
      <c r="I48" s="16"/>
      <c r="J48" s="16"/>
      <c r="K48" s="2"/>
      <c r="L48" s="2"/>
      <c r="M48" s="16"/>
      <c r="N48" s="174"/>
      <c r="O48" s="16"/>
      <c r="P48" s="2"/>
      <c r="Q48" s="2"/>
      <c r="R48" s="65" t="str">
        <f t="shared" si="0"/>
        <v/>
      </c>
      <c r="S48" s="16"/>
      <c r="T48" s="131" t="str">
        <f t="shared" si="1"/>
        <v/>
      </c>
    </row>
    <row r="49" spans="1:20" x14ac:dyDescent="0.25">
      <c r="A49" s="11" t="str">
        <f>IF(OR(D49="",D49="không"),"",MAX($A$7:A48)+1)</f>
        <v/>
      </c>
      <c r="B49" s="27"/>
      <c r="C49" s="27"/>
      <c r="D49" s="60"/>
      <c r="E49" s="2"/>
      <c r="F49" s="2"/>
      <c r="G49" s="30"/>
      <c r="H49" s="16"/>
      <c r="I49" s="16"/>
      <c r="J49" s="16"/>
      <c r="K49" s="2"/>
      <c r="L49" s="2"/>
      <c r="M49" s="16"/>
      <c r="N49" s="174"/>
      <c r="O49" s="16"/>
      <c r="P49" s="2"/>
      <c r="Q49" s="2"/>
      <c r="R49" s="65" t="str">
        <f t="shared" si="0"/>
        <v/>
      </c>
      <c r="S49" s="16"/>
      <c r="T49" s="131" t="str">
        <f t="shared" si="1"/>
        <v/>
      </c>
    </row>
    <row r="50" spans="1:20" x14ac:dyDescent="0.25">
      <c r="A50" s="11" t="str">
        <f>IF(OR(D50="",D50="không"),"",MAX($A$7:A49)+1)</f>
        <v/>
      </c>
      <c r="B50" s="27"/>
      <c r="C50" s="27"/>
      <c r="D50" s="60"/>
      <c r="E50" s="2"/>
      <c r="F50" s="2"/>
      <c r="G50" s="30"/>
      <c r="H50" s="16"/>
      <c r="I50" s="16"/>
      <c r="J50" s="16"/>
      <c r="K50" s="2"/>
      <c r="L50" s="2"/>
      <c r="M50" s="16"/>
      <c r="N50" s="174"/>
      <c r="O50" s="16"/>
      <c r="P50" s="2"/>
      <c r="Q50" s="2"/>
      <c r="R50" s="65" t="str">
        <f t="shared" si="0"/>
        <v/>
      </c>
      <c r="S50" s="16"/>
      <c r="T50" s="131" t="str">
        <f t="shared" si="1"/>
        <v/>
      </c>
    </row>
    <row r="51" spans="1:20" x14ac:dyDescent="0.25">
      <c r="A51" s="11" t="str">
        <f>IF(OR(D51="",D51="không"),"",MAX($A$7:A50)+1)</f>
        <v/>
      </c>
      <c r="B51" s="27"/>
      <c r="C51" s="27"/>
      <c r="D51" s="60"/>
      <c r="E51" s="2"/>
      <c r="F51" s="2"/>
      <c r="G51" s="30"/>
      <c r="H51" s="16"/>
      <c r="I51" s="16"/>
      <c r="J51" s="16"/>
      <c r="K51" s="2"/>
      <c r="L51" s="2"/>
      <c r="M51" s="16"/>
      <c r="N51" s="174"/>
      <c r="O51" s="16"/>
      <c r="P51" s="2"/>
      <c r="Q51" s="2"/>
      <c r="R51" s="65" t="str">
        <f t="shared" si="0"/>
        <v/>
      </c>
      <c r="S51" s="16"/>
      <c r="T51" s="131" t="str">
        <f t="shared" si="1"/>
        <v/>
      </c>
    </row>
    <row r="52" spans="1:20" x14ac:dyDescent="0.25">
      <c r="A52" s="11" t="str">
        <f>IF(OR(D52="",D52="không"),"",MAX($A$7:A51)+1)</f>
        <v/>
      </c>
      <c r="B52" s="27"/>
      <c r="C52" s="27"/>
      <c r="D52" s="60"/>
      <c r="E52" s="2"/>
      <c r="F52" s="2"/>
      <c r="G52" s="30"/>
      <c r="H52" s="16"/>
      <c r="I52" s="16"/>
      <c r="J52" s="16"/>
      <c r="K52" s="2"/>
      <c r="L52" s="2"/>
      <c r="M52" s="16"/>
      <c r="N52" s="174"/>
      <c r="O52" s="16"/>
      <c r="P52" s="2"/>
      <c r="Q52" s="2"/>
      <c r="R52" s="65" t="str">
        <f t="shared" si="0"/>
        <v/>
      </c>
      <c r="S52" s="16"/>
      <c r="T52" s="131" t="str">
        <f t="shared" si="1"/>
        <v/>
      </c>
    </row>
    <row r="53" spans="1:20" x14ac:dyDescent="0.25">
      <c r="A53" s="41"/>
      <c r="B53" s="66"/>
      <c r="C53" s="66"/>
      <c r="D53" s="57"/>
      <c r="E53" s="4"/>
      <c r="F53" s="4"/>
      <c r="G53" s="67"/>
      <c r="H53" s="17"/>
      <c r="I53" s="17"/>
      <c r="J53" s="17"/>
      <c r="K53" s="17"/>
      <c r="L53" s="17"/>
      <c r="M53" s="17"/>
      <c r="N53" s="17"/>
      <c r="O53" s="4"/>
      <c r="P53" s="4"/>
      <c r="Q53" s="4"/>
      <c r="R53" s="68"/>
      <c r="S53" s="17"/>
    </row>
    <row r="54" spans="1:20" x14ac:dyDescent="0.25">
      <c r="B54" s="34" t="str">
        <f>"Tổng kết danh sách có "&amp;MAX(A7:A52)&amp;"/"&amp;COUNTA($E$7:$E$53)&amp;" (nữ) được khen thưởng"</f>
        <v>Tổng kết danh sách có 0/0 (nữ) được khen thưởng</v>
      </c>
      <c r="C54" s="34"/>
      <c r="D54" s="34"/>
      <c r="E54" s="18"/>
      <c r="F54" s="32"/>
      <c r="G54" s="39"/>
    </row>
    <row r="55" spans="1:20" ht="15.75" customHeight="1" x14ac:dyDescent="0.25">
      <c r="B55" s="38" t="s">
        <v>18</v>
      </c>
      <c r="D55" s="181" t="s">
        <v>110</v>
      </c>
      <c r="E55" s="139" t="str">
        <f>COUNTIF($O$7:$O$53,"T")&amp;"/"&amp;COUNTIFS($E$7:$E$53,"*nữ*",$O$7:$O$53,"T")&amp;" nữ"</f>
        <v>0/0 nữ</v>
      </c>
      <c r="F55" s="138"/>
      <c r="G55" s="39"/>
      <c r="J55" s="181" t="s">
        <v>111</v>
      </c>
      <c r="L55" s="18" t="str">
        <f>COUNTIF($P$7:$P$53,"K")&amp;"/"&amp;COUNTIFS($E$7:$E$53,"*nữ*",$P$7:$P$53,"K")&amp;" nữ"</f>
        <v>0/0 nữ</v>
      </c>
      <c r="M55" s="32"/>
      <c r="N55" s="39"/>
      <c r="Q55" s="40"/>
      <c r="R55" s="40"/>
    </row>
    <row r="56" spans="1:20" ht="15.75" customHeight="1" x14ac:dyDescent="0.25">
      <c r="D56" s="181" t="s">
        <v>14</v>
      </c>
      <c r="E56" s="139" t="str">
        <f>COUNTIF($O$7:$O$53,"K")&amp;"/"&amp;COUNTIFS($E$7:$E$53,"*nữ*",$O$7:$O$53,"K")&amp; " nữ"</f>
        <v>0/0 nữ</v>
      </c>
      <c r="F56" s="138"/>
      <c r="G56" s="39"/>
      <c r="J56" s="181" t="s">
        <v>14</v>
      </c>
      <c r="L56" s="18" t="str">
        <f>COUNTIF($P$7:$P$53,"G")&amp;"/"&amp;COUNTIFS($E$7:$E$53,"*nữ*",$P$7:$P$53,"G")&amp;" nữ"</f>
        <v>0/0 nữ</v>
      </c>
      <c r="M56" s="32"/>
      <c r="N56" s="39"/>
      <c r="Q56" s="40"/>
      <c r="R56" s="40"/>
    </row>
    <row r="57" spans="1:20" ht="15.75" customHeight="1" x14ac:dyDescent="0.25">
      <c r="E57" s="40"/>
      <c r="F57" s="40"/>
      <c r="G57" s="32"/>
      <c r="H57" s="40"/>
      <c r="M57" s="40"/>
      <c r="N57" s="40"/>
      <c r="O57" s="32"/>
      <c r="P57" s="40"/>
      <c r="Q57" s="40"/>
      <c r="R57" s="40"/>
    </row>
    <row r="58" spans="1:20" ht="15.75" customHeight="1" x14ac:dyDescent="0.25">
      <c r="B58" s="267" t="s">
        <v>60</v>
      </c>
      <c r="C58" s="267"/>
      <c r="D58" s="33" t="s">
        <v>80</v>
      </c>
      <c r="E58" s="39">
        <f>COUNTIF(R7:$R$53,"HSTT")</f>
        <v>0</v>
      </c>
      <c r="F58" s="32" t="s">
        <v>16</v>
      </c>
      <c r="G58" s="39">
        <f>COUNTIFS($E$7:$E$53,"x",$R$7:$R$53,"HSTT")</f>
        <v>0</v>
      </c>
      <c r="H58" s="31" t="s">
        <v>13</v>
      </c>
      <c r="R58" s="40"/>
    </row>
    <row r="59" spans="1:20" ht="15.75" customHeight="1" x14ac:dyDescent="0.25">
      <c r="D59" s="33" t="s">
        <v>81</v>
      </c>
      <c r="E59" s="39">
        <f>COUNTIF($R$7:$R$53,"HSG")</f>
        <v>0</v>
      </c>
      <c r="F59" s="32" t="s">
        <v>16</v>
      </c>
      <c r="G59" s="39">
        <f>COUNTIFS($E$7:$E$53,"x",$R$7:$R$53,"HSG")</f>
        <v>0</v>
      </c>
      <c r="H59" s="31" t="s">
        <v>13</v>
      </c>
    </row>
    <row r="60" spans="1:20" x14ac:dyDescent="0.25">
      <c r="I60" s="211" t="str">
        <f>Chuyentruong!I16</f>
        <v>Vĩnh Thạnh Trung, ngày 25 tháng 5 năm 2018</v>
      </c>
      <c r="J60" s="211"/>
      <c r="K60" s="211"/>
      <c r="L60" s="211"/>
      <c r="M60" s="211"/>
      <c r="N60" s="37"/>
      <c r="O60" s="36"/>
    </row>
    <row r="61" spans="1:20" x14ac:dyDescent="0.25">
      <c r="D61" s="40"/>
      <c r="J61" s="40" t="s">
        <v>20</v>
      </c>
    </row>
    <row r="62" spans="1:20" x14ac:dyDescent="0.25">
      <c r="D62" s="38"/>
      <c r="J62" s="38"/>
    </row>
    <row r="66" spans="3:10" x14ac:dyDescent="0.25">
      <c r="J66" s="35" t="str">
        <f>I4</f>
        <v>Nguyễn Thị Chủ Nhiệm Gõ tên vào tại sheet lenlop</v>
      </c>
    </row>
    <row r="67" spans="3:10" x14ac:dyDescent="0.25">
      <c r="C67" s="34"/>
      <c r="D67" s="34"/>
      <c r="E67" s="34"/>
    </row>
  </sheetData>
  <sheetProtection algorithmName="SHA-512" hashValue="4ElViLw8oGa+gtfmaR9cqs0G2cOr+0iADh/VExwGfOnw7CFC/UU9+A4OaBn46hFnvUZEd0b79DNizh3QK67/lg==" saltValue="1MNuO+JzN15L2V8A79b9Ow==" spinCount="100000" sheet="1" objects="1" scenarios="1"/>
  <mergeCells count="22">
    <mergeCell ref="I4:J4"/>
    <mergeCell ref="A1:D1"/>
    <mergeCell ref="H1:J1"/>
    <mergeCell ref="H2:J2"/>
    <mergeCell ref="B58:C58"/>
    <mergeCell ref="S5:S6"/>
    <mergeCell ref="A5:A6"/>
    <mergeCell ref="B5:B6"/>
    <mergeCell ref="C5:C6"/>
    <mergeCell ref="D5:D6"/>
    <mergeCell ref="E5:E6"/>
    <mergeCell ref="G5:G6"/>
    <mergeCell ref="F5:F6"/>
    <mergeCell ref="I60:M60"/>
    <mergeCell ref="N5:N6"/>
    <mergeCell ref="R5:R6"/>
    <mergeCell ref="Q5:Q6"/>
    <mergeCell ref="H5:H6"/>
    <mergeCell ref="I5:I6"/>
    <mergeCell ref="J5:J6"/>
    <mergeCell ref="K5:M5"/>
    <mergeCell ref="O5:P5"/>
  </mergeCells>
  <conditionalFormatting sqref="N7:N52">
    <cfRule type="cellIs" dxfId="3" priority="3" operator="between">
      <formula>6.5</formula>
      <formula>7.9</formula>
    </cfRule>
    <cfRule type="cellIs" dxfId="2" priority="4" operator="between">
      <formula>8</formula>
      <formula>10</formula>
    </cfRule>
  </conditionalFormatting>
  <conditionalFormatting sqref="R7:R52">
    <cfRule type="containsText" dxfId="1" priority="1" operator="containsText" text="HSG">
      <formula>NOT(ISERROR(SEARCH("HSG",R7)))</formula>
    </cfRule>
    <cfRule type="containsText" dxfId="0" priority="2" operator="containsText" text="HSTT">
      <formula>NOT(ISERROR(SEARCH("HSTT",R7)))</formula>
    </cfRule>
  </conditionalFormatting>
  <dataValidations count="4">
    <dataValidation allowBlank="1" showInputMessage="1" showErrorMessage="1" prompt="Từ cao đến thấp" sqref="Q7:Q52"/>
    <dataValidation type="list" allowBlank="1" showInputMessage="1" showErrorMessage="1" errorTitle="Nhập sai" error="Nhập lại theo hướng dẫn" promptTitle="Nhập theo hướng dẫn" prompt="Tốt=T; Khá=K" sqref="O7:O52">
      <formula1>"T,K,"</formula1>
    </dataValidation>
    <dataValidation type="list" allowBlank="1" showInputMessage="1" showErrorMessage="1" errorTitle="Nhập sai" error="Nhập lại theo hướng dẫn" promptTitle="Nhập theo hướng dẫn" prompt="Giỏi=G; Khá=K" sqref="P7:P52">
      <formula1>"G,K"</formula1>
    </dataValidation>
    <dataValidation type="decimal" allowBlank="1" showInputMessage="1" showErrorMessage="1" sqref="N7:N52">
      <formula1>6.5</formula1>
      <formula2>10</formula2>
    </dataValidation>
  </dataValidations>
  <pageMargins left="0.2" right="0.2" top="0.25" bottom="0.25" header="0.3" footer="0.3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C7" sqref="C7"/>
    </sheetView>
  </sheetViews>
  <sheetFormatPr defaultColWidth="9.140625" defaultRowHeight="15" x14ac:dyDescent="0.25"/>
  <cols>
    <col min="1" max="2" width="4.7109375" style="93" customWidth="1"/>
    <col min="3" max="16" width="5.42578125" style="93" customWidth="1"/>
    <col min="17" max="16384" width="9.140625" style="93"/>
  </cols>
  <sheetData>
    <row r="1" spans="1:17" s="90" customFormat="1" ht="27.75" customHeight="1" x14ac:dyDescent="0.25">
      <c r="A1" s="192" t="s">
        <v>112</v>
      </c>
      <c r="B1" s="19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7" s="90" customFormat="1" ht="15" customHeight="1" x14ac:dyDescent="0.25">
      <c r="D2" s="90" t="s">
        <v>121</v>
      </c>
      <c r="E2" s="179" t="str">
        <f>Chuyentruong!H3</f>
        <v>6A</v>
      </c>
      <c r="F2" s="201" t="s">
        <v>8</v>
      </c>
      <c r="G2" s="201"/>
      <c r="H2" s="178" t="str">
        <f>Chuyentruong!J3</f>
        <v>20   - 20</v>
      </c>
    </row>
    <row r="3" spans="1:17" s="90" customFormat="1" ht="21.75" customHeight="1" x14ac:dyDescent="0.25">
      <c r="E3" s="183" t="s">
        <v>122</v>
      </c>
      <c r="F3" s="182" t="str">
        <f>Chuyentruong!I4</f>
        <v>Nguyễn Thị Chủ Nhiệm Gõ tên vào tại sheet lenlop</v>
      </c>
      <c r="G3" s="182"/>
    </row>
    <row r="4" spans="1:17" ht="22.5" customHeight="1" x14ac:dyDescent="0.25">
      <c r="A4" s="269" t="s">
        <v>113</v>
      </c>
      <c r="B4" s="270"/>
      <c r="C4" s="268" t="s">
        <v>114</v>
      </c>
      <c r="D4" s="268"/>
      <c r="E4" s="268"/>
      <c r="F4" s="268"/>
      <c r="G4" s="268"/>
      <c r="H4" s="268"/>
      <c r="I4" s="268"/>
      <c r="J4" s="268"/>
      <c r="K4" s="269" t="s">
        <v>123</v>
      </c>
      <c r="L4" s="270"/>
      <c r="M4" s="268" t="s">
        <v>120</v>
      </c>
      <c r="N4" s="268"/>
      <c r="O4" s="268"/>
      <c r="P4" s="268"/>
    </row>
    <row r="5" spans="1:17" ht="15.75" customHeight="1" x14ac:dyDescent="0.25">
      <c r="A5" s="271"/>
      <c r="B5" s="272"/>
      <c r="C5" s="130" t="s">
        <v>116</v>
      </c>
      <c r="D5" s="130" t="s">
        <v>13</v>
      </c>
      <c r="E5" s="268" t="s">
        <v>65</v>
      </c>
      <c r="F5" s="268"/>
      <c r="G5" s="268" t="s">
        <v>66</v>
      </c>
      <c r="H5" s="268"/>
      <c r="I5" s="268" t="s">
        <v>117</v>
      </c>
      <c r="J5" s="268"/>
      <c r="K5" s="271"/>
      <c r="L5" s="272"/>
      <c r="M5" s="268" t="s">
        <v>119</v>
      </c>
      <c r="N5" s="268"/>
      <c r="O5" s="268" t="s">
        <v>118</v>
      </c>
      <c r="P5" s="268"/>
    </row>
    <row r="6" spans="1:17" x14ac:dyDescent="0.25">
      <c r="A6" s="184" t="s">
        <v>115</v>
      </c>
      <c r="B6" s="184" t="s">
        <v>13</v>
      </c>
      <c r="C6" s="184" t="s">
        <v>115</v>
      </c>
      <c r="D6" s="184" t="s">
        <v>13</v>
      </c>
      <c r="E6" s="184" t="s">
        <v>115</v>
      </c>
      <c r="F6" s="184" t="s">
        <v>13</v>
      </c>
      <c r="G6" s="184" t="s">
        <v>115</v>
      </c>
      <c r="H6" s="184" t="s">
        <v>13</v>
      </c>
      <c r="I6" s="184" t="s">
        <v>115</v>
      </c>
      <c r="J6" s="184" t="s">
        <v>13</v>
      </c>
      <c r="K6" s="184" t="s">
        <v>115</v>
      </c>
      <c r="L6" s="184" t="s">
        <v>13</v>
      </c>
      <c r="M6" s="184" t="s">
        <v>115</v>
      </c>
      <c r="N6" s="184" t="s">
        <v>13</v>
      </c>
      <c r="O6" s="184" t="s">
        <v>115</v>
      </c>
      <c r="P6" s="184" t="s">
        <v>13</v>
      </c>
    </row>
    <row r="7" spans="1:17" ht="31.5" customHeight="1" x14ac:dyDescent="0.25">
      <c r="A7" s="186"/>
      <c r="B7" s="186"/>
      <c r="C7" s="185">
        <f>SUM(E7,G7,I7,)</f>
        <v>0</v>
      </c>
      <c r="D7" s="185">
        <f>SUM(F7,H7,J7,)</f>
        <v>0</v>
      </c>
      <c r="E7" s="185">
        <f>MAX(Lenlop!A7:A51)</f>
        <v>0</v>
      </c>
      <c r="F7" s="185">
        <f>COUNTIF(Lenlop!E7:E51,"*nữ*")</f>
        <v>0</v>
      </c>
      <c r="G7" s="185">
        <f>MAX(Olai!A7:A11)</f>
        <v>0</v>
      </c>
      <c r="H7" s="185">
        <f>COUNTIF(Olai!E7:E11,"*nữ*")</f>
        <v>0</v>
      </c>
      <c r="I7" s="185">
        <f>MAX(Thilai!A7:A16)</f>
        <v>0</v>
      </c>
      <c r="J7" s="185">
        <f>COUNTIF(Thilai!C7:C16,"*nữ*")</f>
        <v>0</v>
      </c>
      <c r="K7" s="185">
        <f>MAX(Bohocnam!A7:A16)</f>
        <v>0</v>
      </c>
      <c r="L7" s="185">
        <f>COUNTIF(Bohocnam!E7:E16,"*nữ*")</f>
        <v>0</v>
      </c>
      <c r="M7" s="185">
        <f>COUNTA(Chuyentruong!N7:N11)</f>
        <v>0</v>
      </c>
      <c r="N7" s="185">
        <f>COUNTIFS(Chuyentruong!N7:N11,"x",Chuyentruong!E7:E11,"*nữ*")</f>
        <v>0</v>
      </c>
      <c r="O7" s="185">
        <f>COUNTA(Chuyentruong!O7:O11)</f>
        <v>0</v>
      </c>
      <c r="P7" s="185">
        <f>COUNTIFS(Chuyentruong!O7:O11,"x",Chuyentruong!E7:E11,"*nữ*")</f>
        <v>0</v>
      </c>
      <c r="Q7" s="93" t="str">
        <f>IF(SUM(C7,K7,M7)=SUM(A7,O7),"","sai tổng")</f>
        <v/>
      </c>
    </row>
    <row r="8" spans="1:17" ht="15.75" customHeight="1" x14ac:dyDescent="0.25"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</row>
    <row r="9" spans="1:17" ht="15.75" customHeight="1" x14ac:dyDescent="0.25"/>
    <row r="10" spans="1:17" ht="15.75" customHeight="1" x14ac:dyDescent="0.25"/>
    <row r="11" spans="1:17" ht="15.75" customHeight="1" x14ac:dyDescent="0.25"/>
  </sheetData>
  <mergeCells count="11">
    <mergeCell ref="A1:P1"/>
    <mergeCell ref="M5:N5"/>
    <mergeCell ref="O5:P5"/>
    <mergeCell ref="C4:J4"/>
    <mergeCell ref="M4:P4"/>
    <mergeCell ref="F2:G2"/>
    <mergeCell ref="A4:B5"/>
    <mergeCell ref="K4:L5"/>
    <mergeCell ref="E5:F5"/>
    <mergeCell ref="G5:H5"/>
    <mergeCell ref="I5:J5"/>
  </mergeCells>
  <pageMargins left="0.7" right="0.7" top="0.75" bottom="0.75" header="0.3" footer="0.3"/>
  <pageSetup paperSize="9" orientation="portrait" verticalDpi="0" r:id="rId1"/>
  <ignoredErrors>
    <ignoredError sqref="C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Lenlop</vt:lpstr>
      <vt:lpstr>Olai</vt:lpstr>
      <vt:lpstr>Thilai</vt:lpstr>
      <vt:lpstr>Bohocnam</vt:lpstr>
      <vt:lpstr>Bohoche</vt:lpstr>
      <vt:lpstr>Chuyentruong</vt:lpstr>
      <vt:lpstr>Khenthuong</vt:lpstr>
      <vt:lpstr>Thongke6A1_yyyy</vt:lpstr>
      <vt:lpstr>Khenthuong!Print_Titles</vt:lpstr>
      <vt:lpstr>Lenlop!Print_Titles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2020-07-08T07:39:47Z</dcterms:modified>
</cp:coreProperties>
</file>